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13_ncr:1_{16F43941-ECC4-4D90-8525-28F3174947AB}" xr6:coauthVersionLast="41" xr6:coauthVersionMax="41" xr10:uidLastSave="{00000000-0000-0000-0000-000000000000}"/>
  <bookViews>
    <workbookView xWindow="21480" yWindow="-120" windowWidth="19440" windowHeight="15600" xr2:uid="{085FA823-1A7E-4342-A3A6-0B9824638AC9}"/>
  </bookViews>
  <sheets>
    <sheet name="2018_Air_Emissions_All" sheetId="5" r:id="rId1"/>
  </sheets>
  <definedNames>
    <definedName name="_xlnm._FilterDatabase" localSheetId="0" hidden="1">'2018_Air_Emissions_All'!$A$1:$S$155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5" l="1"/>
  <c r="J2" i="5"/>
  <c r="I3" i="5"/>
  <c r="J3" i="5"/>
  <c r="I4" i="5"/>
  <c r="J4" i="5"/>
  <c r="I5" i="5"/>
  <c r="J5" i="5"/>
  <c r="I6" i="5"/>
  <c r="J6" i="5"/>
  <c r="I7" i="5"/>
  <c r="J7" i="5"/>
  <c r="I8" i="5"/>
  <c r="J8" i="5"/>
  <c r="I9" i="5"/>
  <c r="J9" i="5"/>
  <c r="I10" i="5"/>
  <c r="J10" i="5"/>
  <c r="I11" i="5"/>
  <c r="J11" i="5"/>
  <c r="I12" i="5"/>
  <c r="J12" i="5"/>
  <c r="I13" i="5"/>
  <c r="J13" i="5"/>
  <c r="I14" i="5"/>
  <c r="J14" i="5"/>
  <c r="I15" i="5"/>
  <c r="I16" i="5"/>
  <c r="I17" i="5"/>
  <c r="I18" i="5"/>
  <c r="I19" i="5"/>
  <c r="I20" i="5"/>
  <c r="I26" i="5"/>
  <c r="J26" i="5"/>
  <c r="I30" i="5"/>
  <c r="J30" i="5"/>
  <c r="I31" i="5"/>
  <c r="J31" i="5"/>
  <c r="I32" i="5"/>
  <c r="J32" i="5"/>
  <c r="I33" i="5"/>
  <c r="J33" i="5"/>
  <c r="I34" i="5"/>
  <c r="J34" i="5"/>
  <c r="I35" i="5"/>
  <c r="J35" i="5"/>
  <c r="I36" i="5"/>
  <c r="J36" i="5"/>
  <c r="I37" i="5"/>
  <c r="J37" i="5"/>
  <c r="I38" i="5"/>
  <c r="J38" i="5"/>
  <c r="I39" i="5"/>
  <c r="J39" i="5"/>
  <c r="I40" i="5"/>
  <c r="J40" i="5"/>
  <c r="I41" i="5"/>
  <c r="J41" i="5"/>
  <c r="I42" i="5"/>
  <c r="J42" i="5"/>
  <c r="I43" i="5"/>
  <c r="J43" i="5"/>
  <c r="I44" i="5"/>
  <c r="J44" i="5"/>
  <c r="I45" i="5"/>
  <c r="J45" i="5"/>
  <c r="I46" i="5"/>
  <c r="J46" i="5"/>
  <c r="I47" i="5"/>
  <c r="J47" i="5"/>
  <c r="I48" i="5"/>
  <c r="J48" i="5"/>
  <c r="I49" i="5"/>
  <c r="J49" i="5"/>
  <c r="I50" i="5"/>
  <c r="J50" i="5"/>
  <c r="I51" i="5"/>
  <c r="J51" i="5"/>
  <c r="I52" i="5"/>
  <c r="J52" i="5"/>
  <c r="I53" i="5"/>
  <c r="J53" i="5"/>
  <c r="I54" i="5"/>
  <c r="J54" i="5"/>
  <c r="I55" i="5"/>
  <c r="J55" i="5"/>
  <c r="I56" i="5"/>
  <c r="J56" i="5"/>
  <c r="I57" i="5"/>
  <c r="J57" i="5"/>
  <c r="I58" i="5"/>
  <c r="J58" i="5"/>
  <c r="I59" i="5"/>
  <c r="J59" i="5"/>
  <c r="I60" i="5"/>
  <c r="J60" i="5"/>
  <c r="I61" i="5"/>
  <c r="J61" i="5"/>
  <c r="I62" i="5"/>
  <c r="J62" i="5"/>
  <c r="I63" i="5"/>
  <c r="J63" i="5"/>
  <c r="I64" i="5"/>
  <c r="J64" i="5"/>
  <c r="I65" i="5"/>
  <c r="J65" i="5"/>
  <c r="I66" i="5"/>
  <c r="J66" i="5"/>
  <c r="I67" i="5"/>
  <c r="J67" i="5"/>
  <c r="I68" i="5"/>
  <c r="J68" i="5"/>
  <c r="I69" i="5"/>
  <c r="J69" i="5"/>
  <c r="I70" i="5"/>
  <c r="J70" i="5"/>
  <c r="I71" i="5"/>
  <c r="J71" i="5"/>
  <c r="I72" i="5"/>
  <c r="J72" i="5"/>
  <c r="I73" i="5"/>
  <c r="J73" i="5"/>
  <c r="I74" i="5"/>
  <c r="J74" i="5"/>
  <c r="I75" i="5"/>
  <c r="J75" i="5"/>
  <c r="I76" i="5"/>
  <c r="J76" i="5"/>
  <c r="I77" i="5"/>
  <c r="J77" i="5"/>
  <c r="I78" i="5"/>
  <c r="J78" i="5"/>
  <c r="I79" i="5"/>
  <c r="J79" i="5"/>
  <c r="I80" i="5"/>
  <c r="J80" i="5"/>
  <c r="I81" i="5"/>
  <c r="J81" i="5"/>
  <c r="I82" i="5"/>
  <c r="J82" i="5"/>
  <c r="I84" i="5"/>
  <c r="J84" i="5"/>
  <c r="I85" i="5"/>
  <c r="J85" i="5"/>
  <c r="I86" i="5"/>
  <c r="J86" i="5"/>
  <c r="I87" i="5"/>
  <c r="J87" i="5"/>
  <c r="I88" i="5"/>
  <c r="J88" i="5"/>
  <c r="I89" i="5"/>
  <c r="J89" i="5"/>
  <c r="I90" i="5"/>
  <c r="J90" i="5"/>
  <c r="I91" i="5"/>
  <c r="J91" i="5"/>
  <c r="I92" i="5"/>
  <c r="J92" i="5"/>
  <c r="I93" i="5"/>
  <c r="J93" i="5"/>
  <c r="I95" i="5"/>
  <c r="J95" i="5"/>
  <c r="I96" i="5"/>
  <c r="J96" i="5"/>
  <c r="I97" i="5"/>
  <c r="J97" i="5"/>
  <c r="I98" i="5"/>
  <c r="J98" i="5"/>
  <c r="I99" i="5"/>
  <c r="J99" i="5"/>
  <c r="I100" i="5"/>
  <c r="J100" i="5"/>
  <c r="I101" i="5"/>
  <c r="J101" i="5"/>
  <c r="I102" i="5"/>
  <c r="J102" i="5"/>
  <c r="I103" i="5"/>
  <c r="J103" i="5"/>
  <c r="I104" i="5"/>
  <c r="J104" i="5"/>
  <c r="I105" i="5"/>
  <c r="J105" i="5"/>
  <c r="I106" i="5"/>
  <c r="J106" i="5"/>
  <c r="I107" i="5"/>
  <c r="J107" i="5"/>
  <c r="I108" i="5"/>
  <c r="J108" i="5"/>
  <c r="I109" i="5"/>
  <c r="J109" i="5"/>
  <c r="I110" i="5"/>
  <c r="J110" i="5"/>
  <c r="I111" i="5"/>
  <c r="J111" i="5"/>
  <c r="I112" i="5"/>
  <c r="J112" i="5"/>
  <c r="I113" i="5"/>
  <c r="J113" i="5"/>
  <c r="I114" i="5"/>
  <c r="J114" i="5"/>
  <c r="I115" i="5"/>
  <c r="J115" i="5"/>
  <c r="I116" i="5"/>
  <c r="J116" i="5"/>
  <c r="I117" i="5"/>
  <c r="J117" i="5"/>
  <c r="I118" i="5"/>
  <c r="J118" i="5"/>
  <c r="I119" i="5"/>
  <c r="J119" i="5"/>
  <c r="I120" i="5"/>
  <c r="J120" i="5"/>
  <c r="I121" i="5"/>
  <c r="J121" i="5"/>
  <c r="I122" i="5"/>
  <c r="J122" i="5"/>
  <c r="I123" i="5"/>
  <c r="J123" i="5"/>
  <c r="I124" i="5"/>
  <c r="J124" i="5"/>
  <c r="I125" i="5"/>
  <c r="J125" i="5"/>
  <c r="I126" i="5"/>
  <c r="J126" i="5"/>
  <c r="I127" i="5"/>
  <c r="J127" i="5"/>
  <c r="I128" i="5"/>
  <c r="J128" i="5"/>
  <c r="I129" i="5"/>
  <c r="J129" i="5"/>
  <c r="I130" i="5"/>
  <c r="J130" i="5"/>
  <c r="I131" i="5"/>
  <c r="J131" i="5"/>
  <c r="I132" i="5"/>
  <c r="J132" i="5"/>
  <c r="I133" i="5"/>
  <c r="J133" i="5"/>
  <c r="I134" i="5"/>
  <c r="J134" i="5"/>
  <c r="I135" i="5"/>
  <c r="J135" i="5"/>
  <c r="I136" i="5"/>
  <c r="J136" i="5"/>
  <c r="I137" i="5"/>
  <c r="J137" i="5"/>
  <c r="I138" i="5"/>
  <c r="J138" i="5"/>
  <c r="I139" i="5"/>
  <c r="J139" i="5"/>
  <c r="I140" i="5"/>
  <c r="J140" i="5"/>
  <c r="I141" i="5"/>
  <c r="J141" i="5"/>
  <c r="I142" i="5"/>
  <c r="J142" i="5"/>
  <c r="I143" i="5"/>
  <c r="J143" i="5"/>
  <c r="I144" i="5"/>
  <c r="J144" i="5"/>
  <c r="I145" i="5"/>
  <c r="J145" i="5"/>
  <c r="I146" i="5"/>
  <c r="J146" i="5"/>
  <c r="I147" i="5"/>
  <c r="J147" i="5"/>
  <c r="I148" i="5"/>
  <c r="J148" i="5"/>
  <c r="I149" i="5"/>
  <c r="J149" i="5"/>
  <c r="I151" i="5"/>
  <c r="J151" i="5"/>
  <c r="I152" i="5"/>
  <c r="J152" i="5"/>
</calcChain>
</file>

<file path=xl/sharedStrings.xml><?xml version="1.0" encoding="utf-8"?>
<sst xmlns="http://schemas.openxmlformats.org/spreadsheetml/2006/main" count="1887" uniqueCount="296">
  <si>
    <t>District</t>
  </si>
  <si>
    <t>Facility Owner</t>
  </si>
  <si>
    <t>Site Name</t>
  </si>
  <si>
    <t>Site Address</t>
  </si>
  <si>
    <t>Site Municipality</t>
  </si>
  <si>
    <t>Sector</t>
  </si>
  <si>
    <t>Type of Exceedance</t>
  </si>
  <si>
    <t>Exceedance Start Date</t>
  </si>
  <si>
    <t>Exceedance End Date</t>
  </si>
  <si>
    <t>No. of Exceedances</t>
  </si>
  <si>
    <t>Contaminant</t>
  </si>
  <si>
    <t>Contaminant Limit</t>
  </si>
  <si>
    <t>Contaminant Unit</t>
  </si>
  <si>
    <t>Limit Frequency</t>
  </si>
  <si>
    <t>Quantity Minimum*</t>
  </si>
  <si>
    <t>Quantity Maximum*</t>
  </si>
  <si>
    <t>Facility Action</t>
  </si>
  <si>
    <t>Sarnia</t>
  </si>
  <si>
    <t>Inorganic Chemicals</t>
  </si>
  <si>
    <t>Legislation Non-Compliance</t>
  </si>
  <si>
    <t>Assessment Complete - No Action Required</t>
  </si>
  <si>
    <t>Miscellaneous Industrial</t>
  </si>
  <si>
    <t>Other</t>
  </si>
  <si>
    <t>Action Plan Submitted - Implementing Improvements</t>
  </si>
  <si>
    <t>Municipal Sewage</t>
  </si>
  <si>
    <t>Equipment Modified - Repaired - Replaced or Re-calibrated</t>
  </si>
  <si>
    <t>Electric Power Generation</t>
  </si>
  <si>
    <t>any</t>
  </si>
  <si>
    <t>Organic Chemicals Manufacturing</t>
  </si>
  <si>
    <t>Voluntary Abatement Program Underway</t>
  </si>
  <si>
    <t>Assessment Underway</t>
  </si>
  <si>
    <t>Policy/Guideline Non-Conformance</t>
  </si>
  <si>
    <t>µg/m³</t>
  </si>
  <si>
    <t>24hr</t>
  </si>
  <si>
    <t>Assessment Complete - Incident Resolved</t>
  </si>
  <si>
    <t xml:space="preserve"> %</t>
  </si>
  <si>
    <t>6min avg</t>
  </si>
  <si>
    <t>Conducting Study</t>
  </si>
  <si>
    <t>Operational Process Modification</t>
  </si>
  <si>
    <t>24h avg</t>
  </si>
  <si>
    <t>None Required</t>
  </si>
  <si>
    <t>Ceased Operations</t>
  </si>
  <si>
    <t>Other Abatement Action Taken</t>
  </si>
  <si>
    <t>St. Marys Cement Inc. (Canada)</t>
  </si>
  <si>
    <t>St. Marys</t>
  </si>
  <si>
    <t>Industrial Minerals</t>
  </si>
  <si>
    <t>New Equipment or Treatment Process Installed</t>
  </si>
  <si>
    <t>Suncor Energy Inc.</t>
  </si>
  <si>
    <t>10min avg</t>
  </si>
  <si>
    <t>New/Modified Sampling Program Underway</t>
  </si>
  <si>
    <t>Suncor Sarnia Refinery</t>
  </si>
  <si>
    <t>1900 River Rd</t>
  </si>
  <si>
    <t>ppm dry volume</t>
  </si>
  <si>
    <t>Lafarge Canada Inc.</t>
  </si>
  <si>
    <t>Carmeuse Lime (Canada) Limited</t>
  </si>
  <si>
    <t>annual avg</t>
  </si>
  <si>
    <t>London</t>
  </si>
  <si>
    <t>Halton-Peel</t>
  </si>
  <si>
    <t>Aya Kitchens and Baths Ltd.</t>
  </si>
  <si>
    <t>1551 Caterpillar Road</t>
  </si>
  <si>
    <t>1551 Caterpillar Rd</t>
  </si>
  <si>
    <t>Mississauga</t>
  </si>
  <si>
    <t>SUSPENDED PARTICULATE MATTER (&lt; 44 µm diameter)</t>
  </si>
  <si>
    <t>NAPHTHALENE</t>
  </si>
  <si>
    <t>Emerald Energy from Waste Inc.</t>
  </si>
  <si>
    <t>Emerald Energy from Waste</t>
  </si>
  <si>
    <t>7656 Bramalea Rd</t>
  </si>
  <si>
    <t>Brampton</t>
  </si>
  <si>
    <t>CARBON MONOXIDE</t>
  </si>
  <si>
    <t>ppm</t>
  </si>
  <si>
    <t>4h avg</t>
  </si>
  <si>
    <t>Stericycle, ULC</t>
  </si>
  <si>
    <t>95 Deerhurst Drive/Stericycle</t>
  </si>
  <si>
    <t>3 and 4 - 95 Deerhurst Dr</t>
  </si>
  <si>
    <t>mg/m³</t>
  </si>
  <si>
    <t>30min avg</t>
  </si>
  <si>
    <t>Provincial Officer's Order Issued</t>
  </si>
  <si>
    <t>G.E. Booth (Lakeview) Wastewater Treatment Plant</t>
  </si>
  <si>
    <t>1300 Lakeshore Rd E</t>
  </si>
  <si>
    <t>MERCURY</t>
  </si>
  <si>
    <t>Toronto</t>
  </si>
  <si>
    <t>Portlands Energy Centre Inc. operating as Portlands Energy Centre L.P.</t>
  </si>
  <si>
    <t>Portlands Energy Centre Inc.</t>
  </si>
  <si>
    <t>470 Unwin Ave</t>
  </si>
  <si>
    <t>ppmv</t>
  </si>
  <si>
    <t>Cam-Slide (East Plant)</t>
  </si>
  <si>
    <t>564 Newpark Blvd</t>
  </si>
  <si>
    <t>Newmarket</t>
  </si>
  <si>
    <t>NICKEL</t>
  </si>
  <si>
    <t>CHROMIUM</t>
  </si>
  <si>
    <t>Cam-Slide (West Plant)</t>
  </si>
  <si>
    <t>550 Newpark Blvd</t>
  </si>
  <si>
    <t>New/Amended Approval</t>
  </si>
  <si>
    <t>Additional Requirements Added in Approval/Permit</t>
  </si>
  <si>
    <t>York-Durham</t>
  </si>
  <si>
    <t>Gerdau Ameristeel Corporation Mill Operation</t>
  </si>
  <si>
    <t>1801 Hopkins St S</t>
  </si>
  <si>
    <t>Whitby</t>
  </si>
  <si>
    <t>Iron and Steel</t>
  </si>
  <si>
    <t>pg TEQ/R.m³</t>
  </si>
  <si>
    <t xml:space="preserve"> /annum</t>
  </si>
  <si>
    <t>Belleville</t>
  </si>
  <si>
    <t>Prince Edward</t>
  </si>
  <si>
    <t>Lehigh Hanson Canada ULC</t>
  </si>
  <si>
    <t>1370 Highway 49</t>
  </si>
  <si>
    <t>1370 Highway 49 Picton</t>
  </si>
  <si>
    <t>Action Plan Submitted - Implementing Improvements; Additional Monitoring Underway</t>
  </si>
  <si>
    <t>Cornwall</t>
  </si>
  <si>
    <t>Heico 2004 Member, Inc. as the general partner of Ivaco Rolling Mills 2004 L.P.</t>
  </si>
  <si>
    <t>Ivaco Rolling Mills 2004 L.P.</t>
  </si>
  <si>
    <t>1040 County Road 17</t>
  </si>
  <si>
    <t>Champlain</t>
  </si>
  <si>
    <t>avg of 3 consecutive samples</t>
  </si>
  <si>
    <t>Conducting Study; Technical Standard requested by the sector</t>
  </si>
  <si>
    <t>Assessment Underway; Voluntary Abatement Program Underway</t>
  </si>
  <si>
    <t>Assessment Complete - Incident Resolved; Voluntary Abatement Program Underway</t>
  </si>
  <si>
    <t>Kingston</t>
  </si>
  <si>
    <t>ppb</t>
  </si>
  <si>
    <t>Lafarge Canada Inc Bath Plant</t>
  </si>
  <si>
    <t>6501 Bath Road (Hwy 33)</t>
  </si>
  <si>
    <t>Loyalist</t>
  </si>
  <si>
    <t>Reticle Ventures Canada Incorporated</t>
  </si>
  <si>
    <t>City of Brockville Airport</t>
  </si>
  <si>
    <t>4620 Airport Rd Part Lots 14 15 &amp; 16 Concession 4</t>
  </si>
  <si>
    <t>Brockville</t>
  </si>
  <si>
    <t>NOISE</t>
  </si>
  <si>
    <t>dBA</t>
  </si>
  <si>
    <t>1hr</t>
  </si>
  <si>
    <t>Action Plan Submitted - Implementing Improvements; Conducting Study; New Equipment or Treatment Process Installed; Training/Procedure Change</t>
  </si>
  <si>
    <t>Director's Order Issued; Provincial Officer's Order Issued</t>
  </si>
  <si>
    <t>Assessment Complete - Incident Resolved; Other Abatement Action Taken</t>
  </si>
  <si>
    <t>Peterborough</t>
  </si>
  <si>
    <t>1413393 Ontario Limited</t>
  </si>
  <si>
    <t>18 Stockdale Road</t>
  </si>
  <si>
    <t>18 Stockdale Rd</t>
  </si>
  <si>
    <t>Quinte West</t>
  </si>
  <si>
    <t>Cameco Corporation</t>
  </si>
  <si>
    <t>Cameco - Port Hope Conversion Facility</t>
  </si>
  <si>
    <t>1 Eldorado Pl</t>
  </si>
  <si>
    <t>Port Hope</t>
  </si>
  <si>
    <t>Metal Mining and Refining</t>
  </si>
  <si>
    <t>Pulp and Paper</t>
  </si>
  <si>
    <t>Pepsico Canada ULC</t>
  </si>
  <si>
    <t>Quaker</t>
  </si>
  <si>
    <t>34 Hunter Street West</t>
  </si>
  <si>
    <t>Kenora</t>
  </si>
  <si>
    <t>Domtar Inc.</t>
  </si>
  <si>
    <t>Domtar Inc. - Dryden Operations</t>
  </si>
  <si>
    <t>1 Duke St</t>
  </si>
  <si>
    <t>Dryden</t>
  </si>
  <si>
    <t>Sault Ste. Marie</t>
  </si>
  <si>
    <t>Essar Steel Algoma Inc.</t>
  </si>
  <si>
    <t>105 West St</t>
  </si>
  <si>
    <t>Algoma Steel Inc.</t>
  </si>
  <si>
    <t>Tembec Industries Inc. and Tembec Enterprises Inc.</t>
  </si>
  <si>
    <t>175 Planer Rd</t>
  </si>
  <si>
    <t>Chapleau</t>
  </si>
  <si>
    <t>Rayonier A.M. Canada Industries Inc. and Rayonier A.M. Canada Enterprises Inc. operating as Rayonier A.M. Canada G.P.</t>
  </si>
  <si>
    <t>Sudbury</t>
  </si>
  <si>
    <t>Greater Sudbury</t>
  </si>
  <si>
    <t>Domtar Inc. - Espanola Mill</t>
  </si>
  <si>
    <t>1 Station Rd</t>
  </si>
  <si>
    <t>Espanola</t>
  </si>
  <si>
    <t>Glencore Canada Corporation</t>
  </si>
  <si>
    <t>Glencore Xstrata Sudbury Integrated Nickel Operations - Sudbury Smelter Complex</t>
  </si>
  <si>
    <t>Lot: 11, Concession: 3,  Geographic Township: FALCONBRIDGE</t>
  </si>
  <si>
    <t>Vale Canada Limited</t>
  </si>
  <si>
    <t>Copper Cliff Nickel Refinery</t>
  </si>
  <si>
    <t>175 Industrial Rd Copper Cliff</t>
  </si>
  <si>
    <t>Copper Cliff Smelter Complex</t>
  </si>
  <si>
    <t>McKim Township</t>
  </si>
  <si>
    <t xml:space="preserve">Thunder Bay </t>
  </si>
  <si>
    <t>AV Terrace Bay Inc.</t>
  </si>
  <si>
    <t>21 Mill Road</t>
  </si>
  <si>
    <t>21 Mill Rd</t>
  </si>
  <si>
    <t>Terrace Bay</t>
  </si>
  <si>
    <t>Resolute FP Canada Inc.</t>
  </si>
  <si>
    <t>Resolute Forest Products</t>
  </si>
  <si>
    <t>2001 Neebing Ave</t>
  </si>
  <si>
    <t>Thunder Bay</t>
  </si>
  <si>
    <t>Timmins</t>
  </si>
  <si>
    <t>Kapuskasing</t>
  </si>
  <si>
    <t>Glencore Canada Corporation Kidd Operations - Concentrator Site</t>
  </si>
  <si>
    <t>10050 Highway 101 E</t>
  </si>
  <si>
    <t>979 Algonquin Blvd E</t>
  </si>
  <si>
    <t>Goldcorp Canada Ltd. operating as Porcupine Gold Mines</t>
  </si>
  <si>
    <t>Hollinger Mine</t>
  </si>
  <si>
    <t>Hydro One Networks Inc.</t>
  </si>
  <si>
    <t>Kirkland Lake Transformer Station</t>
  </si>
  <si>
    <t>80 Government Rd E</t>
  </si>
  <si>
    <t>Kirkland Lake</t>
  </si>
  <si>
    <t>De Beers Canada Inc.</t>
  </si>
  <si>
    <t>Victor Mine</t>
  </si>
  <si>
    <t>90 km W of Attawapiskat, Unsurveyed Territory (Timmins District Office), Unorganized Area, District of Kenora</t>
  </si>
  <si>
    <t>Tembec Industries Inc.</t>
  </si>
  <si>
    <t>Tembec Kapuskasing Operations</t>
  </si>
  <si>
    <t>1 Government Rd W</t>
  </si>
  <si>
    <t>OPACITY (DAYS EXCEEDANCES OCCURRED)</t>
  </si>
  <si>
    <t>Equipment Modified - Repaired - Replaced or Re-calibrated; New Equipment or Treatment Process Installed; Operational Process Modification</t>
  </si>
  <si>
    <t>IRON</t>
  </si>
  <si>
    <t>Equipment Modified - Repaired - Replaced or Re-calibrated; Other</t>
  </si>
  <si>
    <t>Assessment Underway; Other Abatement Action Taken</t>
  </si>
  <si>
    <t>Equipment Modified - Repaired - Replaced or Re-calibrated; Operational Process Modification</t>
  </si>
  <si>
    <t>Equipment Modified - Repaired - Replaced or Re-calibrated; Operational Process Modification; Other</t>
  </si>
  <si>
    <t>Operational Process Modification; Training/Procedure Change</t>
  </si>
  <si>
    <t>4min avg</t>
  </si>
  <si>
    <t>TOTAL REDUCED SULFUR</t>
  </si>
  <si>
    <t>Conducting Study; Equipment Modified - Repaired - Replaced or Re-calibrated; New Equipment or Treatment Process Installed</t>
  </si>
  <si>
    <t>Action Plan Submitted - Implementing Improvements; Operational Process Modification</t>
  </si>
  <si>
    <t>Site Specific Standard</t>
  </si>
  <si>
    <t>SULPHUR DIOXIDE</t>
  </si>
  <si>
    <t>Action Plan Submitted - Implementing Improvements; Additional Monitoring Underway; Equipment Modified - Repaired - Replaced or Re-calibrated; New Equipment or Treatment Process Installed; Operational Process Modification</t>
  </si>
  <si>
    <t>Assessment Underway; Other Abatement Action Taken; Voluntary Abatement Program Underway</t>
  </si>
  <si>
    <t>PHENOL</t>
  </si>
  <si>
    <t>BENZO(A)PYRENE</t>
  </si>
  <si>
    <t>Action Plan Submitted - Implementing Improvements; Additional Monitoring Underway; Conducting Study; Equipment Modified - Repaired - Replaced or Re-calibrated; Operational Process Modification; Training/Procedure Change</t>
  </si>
  <si>
    <t>Ceased Operations; Equipment Modified - Repaired - Replaced or Re-calibrated</t>
  </si>
  <si>
    <t>VIBRATION</t>
  </si>
  <si>
    <t>mm/s (millimetres per second)</t>
  </si>
  <si>
    <t>Action Plan Submitted - Implementing Improvements; New/Amended Approval</t>
  </si>
  <si>
    <t>Additional Requirements Added in Approval/Permit; Voluntary Abatement Program Underway</t>
  </si>
  <si>
    <t>ArcelorMittal Dofasco MP Inc. and ArcelorMittal Canada Inc. operating as ArcelorMittal Dofasco G.P.</t>
  </si>
  <si>
    <t>1330 Burlington St E</t>
  </si>
  <si>
    <t>Hamilton</t>
  </si>
  <si>
    <t>%</t>
  </si>
  <si>
    <t>Niagara</t>
  </si>
  <si>
    <t>Carmeuse Lime Canada Ltd Dundas Operation</t>
  </si>
  <si>
    <t>600 Highway 5 W</t>
  </si>
  <si>
    <t>Cytec Canada Inc.</t>
  </si>
  <si>
    <t>9061 Garner Rd</t>
  </si>
  <si>
    <t>Niagara Falls</t>
  </si>
  <si>
    <t>Durez Canada Company, Ltd.</t>
  </si>
  <si>
    <t>100 Dunlop Street</t>
  </si>
  <si>
    <t>100 Dunlop St</t>
  </si>
  <si>
    <t>Fort Erie</t>
  </si>
  <si>
    <t>ug/m3</t>
  </si>
  <si>
    <t>Imperial Oil Limited</t>
  </si>
  <si>
    <t>Imperial Oil - Nanticoke Refinery</t>
  </si>
  <si>
    <t>225 Concession 2 Rd Lots 9 10 and 11 Concessions 1 2 and 3 Walpole</t>
  </si>
  <si>
    <t>Haldimand</t>
  </si>
  <si>
    <t>Guelph</t>
  </si>
  <si>
    <t>Piller's Fine Foods, a Division of Premium Brands Operating Limited Partnership</t>
  </si>
  <si>
    <t>443 Wismer Street Waterloo</t>
  </si>
  <si>
    <t>Lot: 61 &amp; 66, Concession: German Company Tract,  Geographic Township: WATERLOO, Waterloo, City, Regional Municipality of Waterloo</t>
  </si>
  <si>
    <t>Waterloo</t>
  </si>
  <si>
    <t>Leq</t>
  </si>
  <si>
    <t>Polycorp Ltd.</t>
  </si>
  <si>
    <t>33 York Street</t>
  </si>
  <si>
    <t>33 York St</t>
  </si>
  <si>
    <t>Centre Wellington</t>
  </si>
  <si>
    <t>Ruetgers Canada Inc.</t>
  </si>
  <si>
    <t>725 Strathearne Ave N</t>
  </si>
  <si>
    <t>Stelco Inc.</t>
  </si>
  <si>
    <t>Stelco Inc. Lake Erie Works</t>
  </si>
  <si>
    <t>2330 Haldimand Road 3 Nanticoke</t>
  </si>
  <si>
    <t>Stelco Inc. Hamilton Works</t>
  </si>
  <si>
    <t>386 Wilcox St</t>
  </si>
  <si>
    <t>Walker Aggregates Inc.</t>
  </si>
  <si>
    <t>2800 Townline Rd</t>
  </si>
  <si>
    <t>Legislation non-compliance</t>
  </si>
  <si>
    <t>Action Plan Submitted - Implementing Improvements, Additional Monitoring Underway, Conducting Study, Equipment Modified - Repaired - Replaced or Re-calibrated, New Equipment or Treatment Process Installed, Operational Process Modification</t>
  </si>
  <si>
    <t>DIOXIN AND FURAN</t>
  </si>
  <si>
    <t>MANGANESE</t>
  </si>
  <si>
    <t>NITROGEN OXIDES</t>
  </si>
  <si>
    <t>Ceased Operations; Operational Process Modification</t>
  </si>
  <si>
    <t>Assessment Complete - No Action Required; Voluntary Abatement Program Underway</t>
  </si>
  <si>
    <t>Action Plan Submitted - Implementing Improvements; Equipment Modified - Repaired - Replaced or Re-calibrated; New/Amended Approval; Operational Process Modification</t>
  </si>
  <si>
    <t>Action Plan Submitted - Implementing Improvements; Operational Process Modification; Technical Standard requested by the sector</t>
  </si>
  <si>
    <t>Action Plan Submitted - Implementing Improvements; Additional Monitoring Underway; Equipment Modified - Repaired - Replaced or Re-calibrated; New Equipment or Treatment Process Installed</t>
  </si>
  <si>
    <t>Director's Order Issued; Other Abatement Action Taken</t>
  </si>
  <si>
    <t>Action Plan Submitted - Implementing Improvements; Equipment Modified - Repaired - Replaced or Re-calibrated; New Equipment or Treatment Process Installed</t>
  </si>
  <si>
    <t>Action Plan Submitted - Implementing Improvements; Additional Monitoring Underway; Conducting Study; Equipment Modified - Repaired - Replaced or Re-calibrated; New Equipment or Treatment Process Installed</t>
  </si>
  <si>
    <t>Action Plan Submitted - Implementing Improvements; Additional Monitoring Underway; Equipment Modified - Repaired - Replaced or Re-calibrated; New Equipment or Treatment Process Installed; Technical Standard requested by the sector</t>
  </si>
  <si>
    <t>Additional Monitoring Underway; Equipment Modified - Repaired - Replaced or Re-calibrated; New Equipment or Treatment Process Installed</t>
  </si>
  <si>
    <t>Action Plan Submitted - Implementing Improvements; Equipment Modified - Repaired - Replaced or Re-calibrated; New Equipment or Treatment Process Installed; Other</t>
  </si>
  <si>
    <t>Action Plan Submitted - Implementing Improvements; Additional Monitoring Underway; Equipment Modified - Repaired - Replaced or Re-calibrated; New Equipment or Treatment Process Installed; Other</t>
  </si>
  <si>
    <t>The Regional Municipality of Peel</t>
  </si>
  <si>
    <t>Chapleau Sawmill</t>
  </si>
  <si>
    <t>105 West Street</t>
  </si>
  <si>
    <t>585 Water Street S</t>
  </si>
  <si>
    <t>St. Marys Cement Plant</t>
  </si>
  <si>
    <t>Walker Brothers Quarries - Niagara</t>
  </si>
  <si>
    <t>Approval / Permit Non-Compliance</t>
  </si>
  <si>
    <t>Additional Monitoring Underway; Other</t>
  </si>
  <si>
    <t>Petroleum Refining</t>
  </si>
  <si>
    <t>Bayfront Facility</t>
  </si>
  <si>
    <t>BUTANOL-n</t>
  </si>
  <si>
    <t>TOTAL SUSPENDED PARTICULATE MATTER</t>
  </si>
  <si>
    <t>FERRIC OXIDE</t>
  </si>
  <si>
    <t>PHOSPHORIC ACID</t>
  </si>
  <si>
    <t>24 h avg</t>
  </si>
  <si>
    <t>Assessment Underway; Director's Order Issued</t>
  </si>
  <si>
    <t>Ministry Action</t>
  </si>
  <si>
    <t>Air Dispersion Modeling</t>
  </si>
  <si>
    <t>Based on Air Dispersion Modeling</t>
  </si>
  <si>
    <t>This data is provided for information purposes only. Dischargers provide most of the information contained in this summary. Dischargers are accountable for the accuracy of the information that they submit. Some of the information is also derived from ministry data on discharges. Facility Action, Ministry Action and conviction information are all current to November 2019. For up-to-date information, please contact the appropriate district or area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</si>
</sst>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7"/>
      <color theme="1"/>
      <name val="Calibri"/>
      <family val="2"/>
      <scheme val="minor"/>
    </font>
    <font>
      <sz val="8"/>
      <color theme="1"/>
      <name val="Calibri"/>
      <family val="2"/>
      <scheme val="minor"/>
    </font>
    <font>
      <sz val="8"/>
      <name val="Calibri"/>
      <family val="2"/>
      <scheme val="minor"/>
    </font>
    <font>
      <b/>
      <sz val="8"/>
      <name val="Calibri"/>
      <family val="2"/>
      <scheme val="minor"/>
    </font>
    <font>
      <sz val="10"/>
      <name val="Arial"/>
      <family val="2"/>
    </font>
    <font>
      <sz val="10"/>
      <name val="MS Sans Serif"/>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theme="4" tint="0.39997558519241921"/>
      </top>
      <bottom/>
      <diagonal/>
    </border>
    <border>
      <left style="thin">
        <color indexed="64"/>
      </left>
      <right style="thin">
        <color theme="4" tint="0.39997558519241921"/>
      </right>
      <top style="thin">
        <color indexed="64"/>
      </top>
      <bottom/>
      <diagonal/>
    </border>
    <border>
      <left style="thin">
        <color indexed="64"/>
      </left>
      <right style="thin">
        <color theme="4" tint="0.39997558519241921"/>
      </right>
      <top style="thin">
        <color theme="4" tint="0.39997558519241921"/>
      </top>
      <bottom/>
      <diagonal/>
    </border>
    <border>
      <left style="thin">
        <color rgb="FF000000"/>
      </left>
      <right style="thin">
        <color rgb="FF000000"/>
      </right>
      <top style="thin">
        <color rgb="FF000000"/>
      </top>
      <bottom/>
      <diagonal/>
    </border>
  </borders>
  <cellStyleXfs count="3">
    <xf numFmtId="0" fontId="0" fillId="0" borderId="0"/>
    <xf numFmtId="0" fontId="5" fillId="0" borderId="0"/>
    <xf numFmtId="0" fontId="6" fillId="0" borderId="0"/>
  </cellStyleXfs>
  <cellXfs count="21">
    <xf numFmtId="0" fontId="0" fillId="0" borderId="0" xfId="0"/>
    <xf numFmtId="0" fontId="1" fillId="0" borderId="0" xfId="0" applyFont="1"/>
    <xf numFmtId="0" fontId="1" fillId="0" borderId="0" xfId="0" applyFont="1" applyAlignment="1">
      <alignment vertical="top"/>
    </xf>
    <xf numFmtId="0" fontId="2" fillId="0" borderId="0" xfId="0" applyFont="1"/>
    <xf numFmtId="0" fontId="3" fillId="0" borderId="1" xfId="0" applyFont="1" applyFill="1" applyBorder="1" applyAlignment="1">
      <alignment vertical="top" wrapText="1"/>
    </xf>
    <xf numFmtId="0" fontId="0" fillId="0" borderId="0" xfId="0" applyFont="1"/>
    <xf numFmtId="0" fontId="3" fillId="0" borderId="2" xfId="0" applyFont="1" applyFill="1" applyBorder="1" applyAlignment="1">
      <alignment vertical="top" wrapText="1"/>
    </xf>
    <xf numFmtId="0" fontId="3" fillId="0" borderId="2" xfId="0" applyFont="1" applyFill="1" applyBorder="1" applyAlignment="1">
      <alignment vertical="top"/>
    </xf>
    <xf numFmtId="0" fontId="3" fillId="0" borderId="3" xfId="0" applyFont="1" applyFill="1" applyBorder="1" applyAlignment="1">
      <alignment vertical="top" wrapText="1"/>
    </xf>
    <xf numFmtId="0" fontId="4" fillId="2" borderId="4" xfId="0" applyFont="1" applyFill="1" applyBorder="1" applyAlignment="1">
      <alignment vertical="top"/>
    </xf>
    <xf numFmtId="0" fontId="4" fillId="2" borderId="2" xfId="0" applyFont="1" applyFill="1" applyBorder="1" applyAlignment="1">
      <alignment vertical="top"/>
    </xf>
    <xf numFmtId="0" fontId="3" fillId="0" borderId="4" xfId="0" applyFont="1" applyFill="1" applyBorder="1" applyAlignment="1">
      <alignment vertical="top" wrapText="1"/>
    </xf>
    <xf numFmtId="14" fontId="3" fillId="0" borderId="4" xfId="0" applyNumberFormat="1" applyFont="1" applyFill="1" applyBorder="1" applyAlignment="1">
      <alignment vertical="top" wrapText="1"/>
    </xf>
    <xf numFmtId="0" fontId="3" fillId="0" borderId="2" xfId="0" applyFont="1" applyFill="1" applyBorder="1"/>
    <xf numFmtId="0" fontId="4"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14" fontId="3" fillId="0" borderId="3" xfId="0" applyNumberFormat="1" applyFont="1" applyFill="1" applyBorder="1" applyAlignment="1">
      <alignment vertical="top" wrapText="1"/>
    </xf>
    <xf numFmtId="0" fontId="3" fillId="0" borderId="0" xfId="0" applyFont="1" applyFill="1" applyBorder="1" applyAlignment="1">
      <alignment vertical="top"/>
    </xf>
  </cellXfs>
  <cellStyles count="3">
    <cellStyle name="Normal" xfId="0" builtinId="0"/>
    <cellStyle name="Normal 10 2" xfId="1" xr:uid="{90A31E8B-140A-42B7-B791-BF971CF284EB}"/>
    <cellStyle name="Normal 11" xfId="2" xr:uid="{C2BBF2B0-B516-4EE6-977A-FF732AE2B308}"/>
  </cellStyles>
  <dxfs count="0"/>
  <tableStyles count="0" defaultTableStyle="TableStyleMedium2" defaultPivotStyle="PivotStyleLight16"/>
  <colors>
    <mruColors>
      <color rgb="FFEB9DE5"/>
      <color rgb="FFE993E3"/>
      <color rgb="FFE274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0F137-8C77-47EB-A480-4CFED6EBC771}">
  <sheetPr codeName="Sheet1"/>
  <dimension ref="A1:S157"/>
  <sheetViews>
    <sheetView tabSelected="1" zoomScaleNormal="100" workbookViewId="0">
      <pane ySplit="1" topLeftCell="A2" activePane="bottomLeft" state="frozen"/>
      <selection pane="bottomLeft"/>
    </sheetView>
  </sheetViews>
  <sheetFormatPr defaultRowHeight="38.25" customHeight="1" x14ac:dyDescent="0.25"/>
  <cols>
    <col min="1" max="1" width="35.7109375" customWidth="1"/>
    <col min="2" max="2" width="32" customWidth="1"/>
    <col min="3" max="3" width="54.7109375" style="3" customWidth="1"/>
    <col min="4" max="4" width="13.42578125" style="3" customWidth="1"/>
    <col min="5" max="5" width="17" style="3" customWidth="1"/>
    <col min="6" max="6" width="17.42578125" style="3" customWidth="1"/>
    <col min="7" max="7" width="34" style="3" customWidth="1"/>
    <col min="8" max="8" width="24.28515625" customWidth="1"/>
    <col min="9" max="9" width="23.28515625" style="3" customWidth="1"/>
    <col min="10" max="10" width="17.5703125" style="3" customWidth="1"/>
    <col min="11" max="11" width="19.140625" customWidth="1"/>
    <col min="12" max="12" width="18.85546875" customWidth="1"/>
    <col min="13" max="13" width="17.140625" style="3" customWidth="1"/>
    <col min="14" max="14" width="20.42578125" style="3" customWidth="1"/>
    <col min="15" max="15" width="18.5703125" style="3" customWidth="1"/>
    <col min="16" max="16" width="10.42578125" style="3" customWidth="1"/>
    <col min="17" max="17" width="14.85546875" style="3" customWidth="1"/>
    <col min="18" max="18" width="23.42578125" style="3" customWidth="1"/>
    <col min="19" max="19" width="22.42578125" style="3" customWidth="1"/>
    <col min="21" max="21" width="32.85546875" customWidth="1"/>
    <col min="23" max="23" width="40.42578125" customWidth="1"/>
    <col min="24" max="24" width="53.42578125" customWidth="1"/>
    <col min="26" max="26" width="14" customWidth="1"/>
    <col min="27" max="27" width="57.5703125" customWidth="1"/>
  </cols>
  <sheetData>
    <row r="1" spans="1:19" ht="25.5" customHeight="1" x14ac:dyDescent="0.25">
      <c r="A1" s="9" t="s">
        <v>1</v>
      </c>
      <c r="B1" s="9" t="s">
        <v>2</v>
      </c>
      <c r="C1" s="9" t="s">
        <v>3</v>
      </c>
      <c r="D1" s="9" t="s">
        <v>4</v>
      </c>
      <c r="E1" s="9" t="s">
        <v>5</v>
      </c>
      <c r="F1" s="9" t="s">
        <v>0</v>
      </c>
      <c r="G1" s="9" t="s">
        <v>10</v>
      </c>
      <c r="H1" s="9" t="s">
        <v>6</v>
      </c>
      <c r="I1" s="9" t="s">
        <v>7</v>
      </c>
      <c r="J1" s="9" t="s">
        <v>8</v>
      </c>
      <c r="K1" s="9" t="s">
        <v>11</v>
      </c>
      <c r="L1" s="9" t="s">
        <v>12</v>
      </c>
      <c r="M1" s="9" t="s">
        <v>13</v>
      </c>
      <c r="N1" s="9" t="s">
        <v>9</v>
      </c>
      <c r="O1" s="9" t="s">
        <v>14</v>
      </c>
      <c r="P1" s="9" t="s">
        <v>15</v>
      </c>
      <c r="Q1" s="9" t="s">
        <v>16</v>
      </c>
      <c r="R1" s="9" t="s">
        <v>292</v>
      </c>
      <c r="S1" s="10" t="s">
        <v>293</v>
      </c>
    </row>
    <row r="2" spans="1:19" ht="38.25" customHeight="1" x14ac:dyDescent="0.25">
      <c r="A2" s="11" t="s">
        <v>276</v>
      </c>
      <c r="B2" s="11" t="s">
        <v>77</v>
      </c>
      <c r="C2" s="11" t="s">
        <v>78</v>
      </c>
      <c r="D2" s="11" t="s">
        <v>61</v>
      </c>
      <c r="E2" s="11" t="s">
        <v>24</v>
      </c>
      <c r="F2" s="11" t="s">
        <v>57</v>
      </c>
      <c r="G2" s="11" t="s">
        <v>79</v>
      </c>
      <c r="H2" s="11" t="s">
        <v>282</v>
      </c>
      <c r="I2" s="12">
        <f>DATE(2018,8,21)</f>
        <v>43333</v>
      </c>
      <c r="J2" s="12">
        <f>DATE(2018,8,23)</f>
        <v>43335</v>
      </c>
      <c r="K2" s="11">
        <v>70</v>
      </c>
      <c r="L2" s="11" t="s">
        <v>32</v>
      </c>
      <c r="M2" s="11" t="s">
        <v>27</v>
      </c>
      <c r="N2" s="11">
        <v>1</v>
      </c>
      <c r="O2" s="11">
        <v>282</v>
      </c>
      <c r="P2" s="11">
        <v>282</v>
      </c>
      <c r="Q2" s="11" t="s">
        <v>37</v>
      </c>
      <c r="R2" s="11" t="s">
        <v>30</v>
      </c>
      <c r="S2" s="6"/>
    </row>
    <row r="3" spans="1:19" ht="38.25" customHeight="1" x14ac:dyDescent="0.25">
      <c r="A3" s="11" t="s">
        <v>276</v>
      </c>
      <c r="B3" s="11" t="s">
        <v>77</v>
      </c>
      <c r="C3" s="11" t="s">
        <v>78</v>
      </c>
      <c r="D3" s="11" t="s">
        <v>61</v>
      </c>
      <c r="E3" s="11" t="s">
        <v>24</v>
      </c>
      <c r="F3" s="11" t="s">
        <v>57</v>
      </c>
      <c r="G3" s="11" t="s">
        <v>287</v>
      </c>
      <c r="H3" s="11" t="s">
        <v>282</v>
      </c>
      <c r="I3" s="12">
        <f>DATE(2018,9,10)</f>
        <v>43353</v>
      </c>
      <c r="J3" s="12">
        <f>DATE(2018,9,12)</f>
        <v>43355</v>
      </c>
      <c r="K3" s="11">
        <v>20</v>
      </c>
      <c r="L3" s="11" t="s">
        <v>74</v>
      </c>
      <c r="M3" s="11" t="s">
        <v>27</v>
      </c>
      <c r="N3" s="11">
        <v>1</v>
      </c>
      <c r="O3" s="11">
        <v>24</v>
      </c>
      <c r="P3" s="11">
        <v>24</v>
      </c>
      <c r="Q3" s="11" t="s">
        <v>37</v>
      </c>
      <c r="R3" s="11" t="s">
        <v>30</v>
      </c>
      <c r="S3" s="6"/>
    </row>
    <row r="4" spans="1:19" ht="38.25" customHeight="1" x14ac:dyDescent="0.25">
      <c r="A4" s="11" t="s">
        <v>58</v>
      </c>
      <c r="B4" s="11" t="s">
        <v>59</v>
      </c>
      <c r="C4" s="11" t="s">
        <v>60</v>
      </c>
      <c r="D4" s="11" t="s">
        <v>61</v>
      </c>
      <c r="E4" s="11" t="s">
        <v>21</v>
      </c>
      <c r="F4" s="11" t="s">
        <v>57</v>
      </c>
      <c r="G4" s="11" t="s">
        <v>286</v>
      </c>
      <c r="H4" s="11" t="s">
        <v>31</v>
      </c>
      <c r="I4" s="12">
        <f t="shared" ref="I4:I7" si="0">DATE(2018,1,1)</f>
        <v>43101</v>
      </c>
      <c r="J4" s="12">
        <f>DATE(2018,4,19)</f>
        <v>43209</v>
      </c>
      <c r="K4" s="11">
        <v>2100</v>
      </c>
      <c r="L4" s="11" t="s">
        <v>32</v>
      </c>
      <c r="M4" s="11" t="s">
        <v>48</v>
      </c>
      <c r="N4" s="11">
        <v>1</v>
      </c>
      <c r="O4" s="11">
        <v>4084</v>
      </c>
      <c r="P4" s="11">
        <v>4084</v>
      </c>
      <c r="Q4" s="11" t="s">
        <v>208</v>
      </c>
      <c r="R4" s="11" t="s">
        <v>115</v>
      </c>
      <c r="S4" s="6" t="s">
        <v>294</v>
      </c>
    </row>
    <row r="5" spans="1:19" ht="38.25" customHeight="1" x14ac:dyDescent="0.25">
      <c r="A5" s="11" t="s">
        <v>58</v>
      </c>
      <c r="B5" s="11" t="s">
        <v>59</v>
      </c>
      <c r="C5" s="11" t="s">
        <v>60</v>
      </c>
      <c r="D5" s="11" t="s">
        <v>61</v>
      </c>
      <c r="E5" s="11" t="s">
        <v>21</v>
      </c>
      <c r="F5" s="11" t="s">
        <v>57</v>
      </c>
      <c r="G5" s="11" t="s">
        <v>63</v>
      </c>
      <c r="H5" s="11" t="s">
        <v>31</v>
      </c>
      <c r="I5" s="12">
        <f t="shared" si="0"/>
        <v>43101</v>
      </c>
      <c r="J5" s="12">
        <f>DATE(2018,4,19)</f>
        <v>43209</v>
      </c>
      <c r="K5" s="11">
        <v>22.5</v>
      </c>
      <c r="L5" s="11" t="s">
        <v>32</v>
      </c>
      <c r="M5" s="11" t="s">
        <v>39</v>
      </c>
      <c r="N5" s="11">
        <v>1</v>
      </c>
      <c r="O5" s="11">
        <v>55.8</v>
      </c>
      <c r="P5" s="11">
        <v>55.8</v>
      </c>
      <c r="Q5" s="11" t="s">
        <v>208</v>
      </c>
      <c r="R5" s="11" t="s">
        <v>115</v>
      </c>
      <c r="S5" s="6" t="s">
        <v>294</v>
      </c>
    </row>
    <row r="6" spans="1:19" ht="38.25" customHeight="1" x14ac:dyDescent="0.25">
      <c r="A6" s="11" t="s">
        <v>58</v>
      </c>
      <c r="B6" s="11" t="s">
        <v>59</v>
      </c>
      <c r="C6" s="11" t="s">
        <v>60</v>
      </c>
      <c r="D6" s="11" t="s">
        <v>61</v>
      </c>
      <c r="E6" s="11" t="s">
        <v>21</v>
      </c>
      <c r="F6" s="11" t="s">
        <v>57</v>
      </c>
      <c r="G6" s="11" t="s">
        <v>63</v>
      </c>
      <c r="H6" s="11" t="s">
        <v>31</v>
      </c>
      <c r="I6" s="12">
        <f t="shared" si="0"/>
        <v>43101</v>
      </c>
      <c r="J6" s="12">
        <f>DATE(2018,4,19)</f>
        <v>43209</v>
      </c>
      <c r="K6" s="11">
        <v>50</v>
      </c>
      <c r="L6" s="11" t="s">
        <v>32</v>
      </c>
      <c r="M6" s="11" t="s">
        <v>48</v>
      </c>
      <c r="N6" s="11">
        <v>1</v>
      </c>
      <c r="O6" s="11">
        <v>473</v>
      </c>
      <c r="P6" s="11">
        <v>473</v>
      </c>
      <c r="Q6" s="11" t="s">
        <v>208</v>
      </c>
      <c r="R6" s="11" t="s">
        <v>115</v>
      </c>
      <c r="S6" s="6" t="s">
        <v>294</v>
      </c>
    </row>
    <row r="7" spans="1:19" ht="38.25" customHeight="1" x14ac:dyDescent="0.25">
      <c r="A7" s="11" t="s">
        <v>58</v>
      </c>
      <c r="B7" s="11" t="s">
        <v>59</v>
      </c>
      <c r="C7" s="11" t="s">
        <v>60</v>
      </c>
      <c r="D7" s="11" t="s">
        <v>61</v>
      </c>
      <c r="E7" s="11" t="s">
        <v>21</v>
      </c>
      <c r="F7" s="11" t="s">
        <v>57</v>
      </c>
      <c r="G7" s="11" t="s">
        <v>62</v>
      </c>
      <c r="H7" s="11" t="s">
        <v>19</v>
      </c>
      <c r="I7" s="12">
        <f t="shared" si="0"/>
        <v>43101</v>
      </c>
      <c r="J7" s="12">
        <f>DATE(2018,5,17)</f>
        <v>43237</v>
      </c>
      <c r="K7" s="11">
        <v>120</v>
      </c>
      <c r="L7" s="11" t="s">
        <v>32</v>
      </c>
      <c r="M7" s="11" t="s">
        <v>39</v>
      </c>
      <c r="N7" s="11">
        <v>1</v>
      </c>
      <c r="O7" s="11">
        <v>531</v>
      </c>
      <c r="P7" s="11">
        <v>531</v>
      </c>
      <c r="Q7" s="11" t="s">
        <v>208</v>
      </c>
      <c r="R7" s="11" t="s">
        <v>115</v>
      </c>
      <c r="S7" s="6" t="s">
        <v>294</v>
      </c>
    </row>
    <row r="8" spans="1:19" ht="38.25" customHeight="1" x14ac:dyDescent="0.25">
      <c r="A8" s="11" t="s">
        <v>64</v>
      </c>
      <c r="B8" s="11" t="s">
        <v>65</v>
      </c>
      <c r="C8" s="11" t="s">
        <v>66</v>
      </c>
      <c r="D8" s="11" t="s">
        <v>67</v>
      </c>
      <c r="E8" s="11" t="s">
        <v>21</v>
      </c>
      <c r="F8" s="11" t="s">
        <v>57</v>
      </c>
      <c r="G8" s="11" t="s">
        <v>68</v>
      </c>
      <c r="H8" s="11" t="s">
        <v>282</v>
      </c>
      <c r="I8" s="12">
        <f>DATE(2018,5,6)</f>
        <v>43226</v>
      </c>
      <c r="J8" s="12">
        <f>DATE(2018,5,6)</f>
        <v>43226</v>
      </c>
      <c r="K8" s="11">
        <v>35</v>
      </c>
      <c r="L8" s="11" t="s">
        <v>69</v>
      </c>
      <c r="M8" s="11" t="s">
        <v>70</v>
      </c>
      <c r="N8" s="11">
        <v>1</v>
      </c>
      <c r="O8" s="11">
        <v>43</v>
      </c>
      <c r="P8" s="11">
        <v>43</v>
      </c>
      <c r="Q8" s="11" t="s">
        <v>38</v>
      </c>
      <c r="R8" s="11" t="s">
        <v>34</v>
      </c>
      <c r="S8" s="6"/>
    </row>
    <row r="9" spans="1:19" ht="38.25" customHeight="1" x14ac:dyDescent="0.25">
      <c r="A9" s="11" t="s">
        <v>71</v>
      </c>
      <c r="B9" s="11" t="s">
        <v>72</v>
      </c>
      <c r="C9" s="11" t="s">
        <v>73</v>
      </c>
      <c r="D9" s="11" t="s">
        <v>67</v>
      </c>
      <c r="E9" s="11" t="s">
        <v>21</v>
      </c>
      <c r="F9" s="11" t="s">
        <v>57</v>
      </c>
      <c r="G9" s="11" t="s">
        <v>68</v>
      </c>
      <c r="H9" s="11" t="s">
        <v>282</v>
      </c>
      <c r="I9" s="12">
        <f>DATE(2018,1,1)</f>
        <v>43101</v>
      </c>
      <c r="J9" s="12">
        <f>DATE(2018,3,31)</f>
        <v>43190</v>
      </c>
      <c r="K9" s="11">
        <v>35</v>
      </c>
      <c r="L9" s="11" t="s">
        <v>74</v>
      </c>
      <c r="M9" s="11" t="s">
        <v>75</v>
      </c>
      <c r="N9" s="11">
        <v>130</v>
      </c>
      <c r="O9" s="11">
        <v>35.5</v>
      </c>
      <c r="P9" s="11">
        <v>184.5</v>
      </c>
      <c r="Q9" s="11" t="s">
        <v>266</v>
      </c>
      <c r="R9" s="11" t="s">
        <v>76</v>
      </c>
      <c r="S9" s="6"/>
    </row>
    <row r="10" spans="1:19" ht="38.25" customHeight="1" x14ac:dyDescent="0.25">
      <c r="A10" s="11" t="s">
        <v>71</v>
      </c>
      <c r="B10" s="11" t="s">
        <v>72</v>
      </c>
      <c r="C10" s="11" t="s">
        <v>73</v>
      </c>
      <c r="D10" s="11" t="s">
        <v>67</v>
      </c>
      <c r="E10" s="11" t="s">
        <v>21</v>
      </c>
      <c r="F10" s="11" t="s">
        <v>57</v>
      </c>
      <c r="G10" s="11" t="s">
        <v>68</v>
      </c>
      <c r="H10" s="11" t="s">
        <v>282</v>
      </c>
      <c r="I10" s="12">
        <f>DATE(2018,4,1)</f>
        <v>43191</v>
      </c>
      <c r="J10" s="12">
        <f>DATE(2018,6,30)</f>
        <v>43281</v>
      </c>
      <c r="K10" s="11">
        <v>35</v>
      </c>
      <c r="L10" s="11" t="s">
        <v>74</v>
      </c>
      <c r="M10" s="11" t="s">
        <v>75</v>
      </c>
      <c r="N10" s="11">
        <v>165</v>
      </c>
      <c r="O10" s="11">
        <v>35.200000000000003</v>
      </c>
      <c r="P10" s="11">
        <v>171.8</v>
      </c>
      <c r="Q10" s="11" t="s">
        <v>266</v>
      </c>
      <c r="R10" s="11" t="s">
        <v>76</v>
      </c>
      <c r="S10" s="6"/>
    </row>
    <row r="11" spans="1:19" ht="38.25" customHeight="1" x14ac:dyDescent="0.25">
      <c r="A11" s="11" t="s">
        <v>71</v>
      </c>
      <c r="B11" s="11" t="s">
        <v>72</v>
      </c>
      <c r="C11" s="11" t="s">
        <v>73</v>
      </c>
      <c r="D11" s="11" t="s">
        <v>67</v>
      </c>
      <c r="E11" s="11" t="s">
        <v>21</v>
      </c>
      <c r="F11" s="11" t="s">
        <v>57</v>
      </c>
      <c r="G11" s="11" t="s">
        <v>68</v>
      </c>
      <c r="H11" s="11" t="s">
        <v>282</v>
      </c>
      <c r="I11" s="12">
        <f>DATE(2018,7,1)</f>
        <v>43282</v>
      </c>
      <c r="J11" s="12">
        <f>DATE(2018,9,30)</f>
        <v>43373</v>
      </c>
      <c r="K11" s="11">
        <v>35</v>
      </c>
      <c r="L11" s="11" t="s">
        <v>74</v>
      </c>
      <c r="M11" s="11" t="s">
        <v>75</v>
      </c>
      <c r="N11" s="11">
        <v>153</v>
      </c>
      <c r="O11" s="11">
        <v>35.299999999999997</v>
      </c>
      <c r="P11" s="11">
        <v>1479.4</v>
      </c>
      <c r="Q11" s="11" t="s">
        <v>266</v>
      </c>
      <c r="R11" s="11" t="s">
        <v>76</v>
      </c>
      <c r="S11" s="6"/>
    </row>
    <row r="12" spans="1:19" ht="38.25" customHeight="1" x14ac:dyDescent="0.25">
      <c r="A12" s="11" t="s">
        <v>71</v>
      </c>
      <c r="B12" s="11" t="s">
        <v>72</v>
      </c>
      <c r="C12" s="11" t="s">
        <v>73</v>
      </c>
      <c r="D12" s="11" t="s">
        <v>67</v>
      </c>
      <c r="E12" s="11" t="s">
        <v>21</v>
      </c>
      <c r="F12" s="11" t="s">
        <v>57</v>
      </c>
      <c r="G12" s="11" t="s">
        <v>68</v>
      </c>
      <c r="H12" s="11" t="s">
        <v>282</v>
      </c>
      <c r="I12" s="12">
        <f>DATE(2018,10,1)</f>
        <v>43374</v>
      </c>
      <c r="J12" s="12">
        <f>DATE(2018,12,31)</f>
        <v>43465</v>
      </c>
      <c r="K12" s="11">
        <v>35</v>
      </c>
      <c r="L12" s="11" t="s">
        <v>74</v>
      </c>
      <c r="M12" s="11" t="s">
        <v>75</v>
      </c>
      <c r="N12" s="11">
        <v>99</v>
      </c>
      <c r="O12" s="11">
        <v>36.1</v>
      </c>
      <c r="P12" s="11">
        <v>280.7</v>
      </c>
      <c r="Q12" s="11" t="s">
        <v>266</v>
      </c>
      <c r="R12" s="11" t="s">
        <v>76</v>
      </c>
      <c r="S12" s="6"/>
    </row>
    <row r="13" spans="1:19" ht="38.25" customHeight="1" x14ac:dyDescent="0.25">
      <c r="A13" s="11" t="s">
        <v>81</v>
      </c>
      <c r="B13" s="11" t="s">
        <v>82</v>
      </c>
      <c r="C13" s="11" t="s">
        <v>83</v>
      </c>
      <c r="D13" s="11" t="s">
        <v>80</v>
      </c>
      <c r="E13" s="11" t="s">
        <v>26</v>
      </c>
      <c r="F13" s="11" t="s">
        <v>80</v>
      </c>
      <c r="G13" s="11" t="s">
        <v>68</v>
      </c>
      <c r="H13" s="11" t="s">
        <v>282</v>
      </c>
      <c r="I13" s="12">
        <f>DATE(2018,1,5)</f>
        <v>43105</v>
      </c>
      <c r="J13" s="12">
        <f>DATE(2018,1,5)</f>
        <v>43105</v>
      </c>
      <c r="K13" s="11">
        <v>60</v>
      </c>
      <c r="L13" s="11" t="s">
        <v>84</v>
      </c>
      <c r="M13" s="11" t="s">
        <v>27</v>
      </c>
      <c r="N13" s="11">
        <v>8</v>
      </c>
      <c r="O13" s="11">
        <v>660</v>
      </c>
      <c r="P13" s="11">
        <v>830</v>
      </c>
      <c r="Q13" s="11" t="s">
        <v>25</v>
      </c>
      <c r="R13" s="11" t="s">
        <v>265</v>
      </c>
      <c r="S13" s="6"/>
    </row>
    <row r="14" spans="1:19" ht="38.25" customHeight="1" x14ac:dyDescent="0.25">
      <c r="A14" s="11" t="s">
        <v>95</v>
      </c>
      <c r="B14" s="11" t="s">
        <v>95</v>
      </c>
      <c r="C14" s="11" t="s">
        <v>96</v>
      </c>
      <c r="D14" s="11" t="s">
        <v>97</v>
      </c>
      <c r="E14" s="11" t="s">
        <v>98</v>
      </c>
      <c r="F14" s="11" t="s">
        <v>94</v>
      </c>
      <c r="G14" s="11" t="s">
        <v>261</v>
      </c>
      <c r="H14" s="11" t="s">
        <v>282</v>
      </c>
      <c r="I14" s="12">
        <f>DATE(2018,11,20)</f>
        <v>43424</v>
      </c>
      <c r="J14" s="12">
        <f>DATE(2018,11,20)</f>
        <v>43424</v>
      </c>
      <c r="K14" s="11">
        <v>100</v>
      </c>
      <c r="L14" s="11" t="s">
        <v>99</v>
      </c>
      <c r="M14" s="11" t="s">
        <v>100</v>
      </c>
      <c r="N14" s="11">
        <v>1</v>
      </c>
      <c r="O14" s="11">
        <v>262</v>
      </c>
      <c r="P14" s="11">
        <v>262</v>
      </c>
      <c r="Q14" s="11" t="s">
        <v>267</v>
      </c>
      <c r="R14" s="11" t="s">
        <v>29</v>
      </c>
      <c r="S14" s="6"/>
    </row>
    <row r="15" spans="1:19" ht="38.25" customHeight="1" x14ac:dyDescent="0.25">
      <c r="A15" s="11" t="s">
        <v>85</v>
      </c>
      <c r="B15" s="11" t="s">
        <v>85</v>
      </c>
      <c r="C15" s="11" t="s">
        <v>86</v>
      </c>
      <c r="D15" s="11" t="s">
        <v>87</v>
      </c>
      <c r="E15" s="11" t="s">
        <v>21</v>
      </c>
      <c r="F15" s="11" t="s">
        <v>94</v>
      </c>
      <c r="G15" s="11" t="s">
        <v>89</v>
      </c>
      <c r="H15" s="11" t="s">
        <v>19</v>
      </c>
      <c r="I15" s="12">
        <f t="shared" ref="I15:I19" si="1">DATE(2018,1,1)</f>
        <v>43101</v>
      </c>
      <c r="J15" s="12">
        <v>43465</v>
      </c>
      <c r="K15" s="11">
        <v>1.3999999999999999E-4</v>
      </c>
      <c r="L15" s="11" t="s">
        <v>32</v>
      </c>
      <c r="M15" s="11" t="s">
        <v>55</v>
      </c>
      <c r="N15" s="11">
        <v>1</v>
      </c>
      <c r="O15" s="11">
        <v>4.8000000000000001E-4</v>
      </c>
      <c r="P15" s="11">
        <v>4.8000000000000001E-4</v>
      </c>
      <c r="Q15" s="11" t="s">
        <v>106</v>
      </c>
      <c r="R15" s="11" t="s">
        <v>114</v>
      </c>
      <c r="S15" s="6" t="s">
        <v>294</v>
      </c>
    </row>
    <row r="16" spans="1:19" ht="38.25" customHeight="1" x14ac:dyDescent="0.25">
      <c r="A16" s="11" t="s">
        <v>85</v>
      </c>
      <c r="B16" s="11" t="s">
        <v>85</v>
      </c>
      <c r="C16" s="11" t="s">
        <v>86</v>
      </c>
      <c r="D16" s="11" t="s">
        <v>87</v>
      </c>
      <c r="E16" s="11" t="s">
        <v>21</v>
      </c>
      <c r="F16" s="11" t="s">
        <v>94</v>
      </c>
      <c r="G16" s="11" t="s">
        <v>288</v>
      </c>
      <c r="H16" s="11" t="s">
        <v>19</v>
      </c>
      <c r="I16" s="12">
        <f t="shared" si="1"/>
        <v>43101</v>
      </c>
      <c r="J16" s="12">
        <v>43465</v>
      </c>
      <c r="K16" s="11">
        <v>25</v>
      </c>
      <c r="L16" s="11" t="s">
        <v>32</v>
      </c>
      <c r="M16" s="11" t="s">
        <v>39</v>
      </c>
      <c r="N16" s="11">
        <v>1</v>
      </c>
      <c r="O16" s="11">
        <v>103</v>
      </c>
      <c r="P16" s="11">
        <v>103</v>
      </c>
      <c r="Q16" s="11" t="s">
        <v>106</v>
      </c>
      <c r="R16" s="11" t="s">
        <v>114</v>
      </c>
      <c r="S16" s="6" t="s">
        <v>294</v>
      </c>
    </row>
    <row r="17" spans="1:19" ht="38.25" customHeight="1" x14ac:dyDescent="0.25">
      <c r="A17" s="11" t="s">
        <v>85</v>
      </c>
      <c r="B17" s="11" t="s">
        <v>85</v>
      </c>
      <c r="C17" s="11" t="s">
        <v>86</v>
      </c>
      <c r="D17" s="11" t="s">
        <v>87</v>
      </c>
      <c r="E17" s="11" t="s">
        <v>21</v>
      </c>
      <c r="F17" s="11" t="s">
        <v>94</v>
      </c>
      <c r="G17" s="11" t="s">
        <v>262</v>
      </c>
      <c r="H17" s="11" t="s">
        <v>19</v>
      </c>
      <c r="I17" s="12">
        <f t="shared" si="1"/>
        <v>43101</v>
      </c>
      <c r="J17" s="12">
        <v>43465</v>
      </c>
      <c r="K17" s="11">
        <v>0.4</v>
      </c>
      <c r="L17" s="11" t="s">
        <v>32</v>
      </c>
      <c r="M17" s="11" t="s">
        <v>39</v>
      </c>
      <c r="N17" s="11">
        <v>1</v>
      </c>
      <c r="O17" s="11">
        <v>2.52</v>
      </c>
      <c r="P17" s="11">
        <v>2.52</v>
      </c>
      <c r="Q17" s="11" t="s">
        <v>106</v>
      </c>
      <c r="R17" s="11" t="s">
        <v>114</v>
      </c>
      <c r="S17" s="6" t="s">
        <v>294</v>
      </c>
    </row>
    <row r="18" spans="1:19" ht="38.25" customHeight="1" x14ac:dyDescent="0.25">
      <c r="A18" s="11" t="s">
        <v>85</v>
      </c>
      <c r="B18" s="11" t="s">
        <v>85</v>
      </c>
      <c r="C18" s="11" t="s">
        <v>86</v>
      </c>
      <c r="D18" s="11" t="s">
        <v>87</v>
      </c>
      <c r="E18" s="11" t="s">
        <v>21</v>
      </c>
      <c r="F18" s="11" t="s">
        <v>94</v>
      </c>
      <c r="G18" s="11" t="s">
        <v>88</v>
      </c>
      <c r="H18" s="11" t="s">
        <v>19</v>
      </c>
      <c r="I18" s="12">
        <f t="shared" si="1"/>
        <v>43101</v>
      </c>
      <c r="J18" s="12">
        <v>43465</v>
      </c>
      <c r="K18" s="11">
        <v>0.04</v>
      </c>
      <c r="L18" s="11" t="s">
        <v>32</v>
      </c>
      <c r="M18" s="11" t="s">
        <v>55</v>
      </c>
      <c r="N18" s="11">
        <v>1</v>
      </c>
      <c r="O18" s="11">
        <v>9.9400000000000002E-2</v>
      </c>
      <c r="P18" s="11">
        <v>9.9400000000000002E-2</v>
      </c>
      <c r="Q18" s="11" t="s">
        <v>106</v>
      </c>
      <c r="R18" s="11" t="s">
        <v>114</v>
      </c>
      <c r="S18" s="6" t="s">
        <v>294</v>
      </c>
    </row>
    <row r="19" spans="1:19" ht="38.25" customHeight="1" x14ac:dyDescent="0.25">
      <c r="A19" s="11" t="s">
        <v>85</v>
      </c>
      <c r="B19" s="11" t="s">
        <v>85</v>
      </c>
      <c r="C19" s="11" t="s">
        <v>86</v>
      </c>
      <c r="D19" s="11" t="s">
        <v>87</v>
      </c>
      <c r="E19" s="11" t="s">
        <v>21</v>
      </c>
      <c r="F19" s="11" t="s">
        <v>94</v>
      </c>
      <c r="G19" s="11" t="s">
        <v>62</v>
      </c>
      <c r="H19" s="11" t="s">
        <v>19</v>
      </c>
      <c r="I19" s="12">
        <f t="shared" si="1"/>
        <v>43101</v>
      </c>
      <c r="J19" s="12">
        <v>43465</v>
      </c>
      <c r="K19" s="11">
        <v>120</v>
      </c>
      <c r="L19" s="11" t="s">
        <v>32</v>
      </c>
      <c r="M19" s="11" t="s">
        <v>39</v>
      </c>
      <c r="N19" s="11">
        <v>1</v>
      </c>
      <c r="O19" s="11">
        <v>143</v>
      </c>
      <c r="P19" s="11">
        <v>143</v>
      </c>
      <c r="Q19" s="11" t="s">
        <v>106</v>
      </c>
      <c r="R19" s="11" t="s">
        <v>114</v>
      </c>
      <c r="S19" s="6" t="s">
        <v>294</v>
      </c>
    </row>
    <row r="20" spans="1:19" ht="38.25" customHeight="1" x14ac:dyDescent="0.25">
      <c r="A20" s="11" t="s">
        <v>90</v>
      </c>
      <c r="B20" s="11" t="s">
        <v>90</v>
      </c>
      <c r="C20" s="11" t="s">
        <v>91</v>
      </c>
      <c r="D20" s="11" t="s">
        <v>87</v>
      </c>
      <c r="E20" s="11" t="s">
        <v>21</v>
      </c>
      <c r="F20" s="11" t="s">
        <v>94</v>
      </c>
      <c r="G20" s="11" t="s">
        <v>89</v>
      </c>
      <c r="H20" s="11" t="s">
        <v>19</v>
      </c>
      <c r="I20" s="12">
        <f>DATE(2018,1,1)</f>
        <v>43101</v>
      </c>
      <c r="J20" s="12">
        <v>43465</v>
      </c>
      <c r="K20" s="11">
        <v>1.3999999999999999E-4</v>
      </c>
      <c r="L20" s="11" t="s">
        <v>32</v>
      </c>
      <c r="M20" s="11" t="s">
        <v>55</v>
      </c>
      <c r="N20" s="11">
        <v>1</v>
      </c>
      <c r="O20" s="11">
        <v>1.3999999999999999E-4</v>
      </c>
      <c r="P20" s="11">
        <v>1.3999999999999999E-4</v>
      </c>
      <c r="Q20" s="11" t="s">
        <v>106</v>
      </c>
      <c r="R20" s="11" t="s">
        <v>114</v>
      </c>
      <c r="S20" s="6" t="s">
        <v>294</v>
      </c>
    </row>
    <row r="21" spans="1:19" s="5" customFormat="1" ht="38.25" customHeight="1" x14ac:dyDescent="0.25">
      <c r="A21" s="11" t="s">
        <v>103</v>
      </c>
      <c r="B21" s="11" t="s">
        <v>104</v>
      </c>
      <c r="C21" s="11" t="s">
        <v>105</v>
      </c>
      <c r="D21" s="11" t="s">
        <v>102</v>
      </c>
      <c r="E21" s="11" t="s">
        <v>45</v>
      </c>
      <c r="F21" s="11" t="s">
        <v>101</v>
      </c>
      <c r="G21" s="11" t="s">
        <v>197</v>
      </c>
      <c r="H21" s="11" t="s">
        <v>19</v>
      </c>
      <c r="I21" s="12">
        <v>43176</v>
      </c>
      <c r="J21" s="12">
        <v>43452</v>
      </c>
      <c r="K21" s="11">
        <v>20</v>
      </c>
      <c r="L21" s="11" t="s">
        <v>35</v>
      </c>
      <c r="M21" s="11" t="s">
        <v>36</v>
      </c>
      <c r="N21" s="11">
        <v>23</v>
      </c>
      <c r="O21" s="11">
        <v>21.2</v>
      </c>
      <c r="P21" s="11">
        <v>90.2</v>
      </c>
      <c r="Q21" s="11" t="s">
        <v>106</v>
      </c>
      <c r="R21" s="11" t="s">
        <v>29</v>
      </c>
      <c r="S21" s="6"/>
    </row>
    <row r="22" spans="1:19" ht="38.25" customHeight="1" x14ac:dyDescent="0.25">
      <c r="A22" s="11" t="s">
        <v>108</v>
      </c>
      <c r="B22" s="11" t="s">
        <v>109</v>
      </c>
      <c r="C22" s="11" t="s">
        <v>110</v>
      </c>
      <c r="D22" s="11" t="s">
        <v>111</v>
      </c>
      <c r="E22" s="11" t="s">
        <v>98</v>
      </c>
      <c r="F22" s="11" t="s">
        <v>107</v>
      </c>
      <c r="G22" s="11" t="s">
        <v>261</v>
      </c>
      <c r="H22" s="11" t="s">
        <v>282</v>
      </c>
      <c r="I22" s="12">
        <v>43384</v>
      </c>
      <c r="J22" s="12">
        <v>43385</v>
      </c>
      <c r="K22" s="11">
        <v>100</v>
      </c>
      <c r="L22" s="11" t="s">
        <v>99</v>
      </c>
      <c r="M22" s="11" t="s">
        <v>112</v>
      </c>
      <c r="N22" s="11">
        <v>1</v>
      </c>
      <c r="O22" s="11">
        <v>342</v>
      </c>
      <c r="P22" s="11">
        <v>342</v>
      </c>
      <c r="Q22" s="11" t="s">
        <v>113</v>
      </c>
      <c r="R22" s="11" t="s">
        <v>114</v>
      </c>
      <c r="S22" s="13"/>
    </row>
    <row r="23" spans="1:19" ht="38.25" customHeight="1" x14ac:dyDescent="0.25">
      <c r="A23" s="11" t="s">
        <v>53</v>
      </c>
      <c r="B23" s="11" t="s">
        <v>118</v>
      </c>
      <c r="C23" s="11" t="s">
        <v>119</v>
      </c>
      <c r="D23" s="11" t="s">
        <v>120</v>
      </c>
      <c r="E23" s="11" t="s">
        <v>45</v>
      </c>
      <c r="F23" s="11" t="s">
        <v>116</v>
      </c>
      <c r="G23" s="11" t="s">
        <v>197</v>
      </c>
      <c r="H23" s="11" t="s">
        <v>19</v>
      </c>
      <c r="I23" s="12">
        <v>43300</v>
      </c>
      <c r="J23" s="12">
        <v>43300</v>
      </c>
      <c r="K23" s="11">
        <v>20</v>
      </c>
      <c r="L23" s="11" t="s">
        <v>35</v>
      </c>
      <c r="M23" s="11" t="s">
        <v>36</v>
      </c>
      <c r="N23" s="11">
        <v>1</v>
      </c>
      <c r="O23" s="11">
        <v>75</v>
      </c>
      <c r="P23" s="11">
        <v>75</v>
      </c>
      <c r="Q23" s="11" t="s">
        <v>25</v>
      </c>
      <c r="R23" s="11" t="s">
        <v>34</v>
      </c>
      <c r="S23" s="6"/>
    </row>
    <row r="24" spans="1:19" ht="38.25" customHeight="1" x14ac:dyDescent="0.25">
      <c r="A24" s="11" t="s">
        <v>53</v>
      </c>
      <c r="B24" s="11" t="s">
        <v>118</v>
      </c>
      <c r="C24" s="11" t="s">
        <v>119</v>
      </c>
      <c r="D24" s="11" t="s">
        <v>120</v>
      </c>
      <c r="E24" s="11" t="s">
        <v>45</v>
      </c>
      <c r="F24" s="11" t="s">
        <v>116</v>
      </c>
      <c r="G24" s="11" t="s">
        <v>197</v>
      </c>
      <c r="H24" s="11" t="s">
        <v>19</v>
      </c>
      <c r="I24" s="12">
        <v>43304</v>
      </c>
      <c r="J24" s="12">
        <v>43304</v>
      </c>
      <c r="K24" s="11">
        <v>20</v>
      </c>
      <c r="L24" s="11" t="s">
        <v>35</v>
      </c>
      <c r="M24" s="11" t="s">
        <v>36</v>
      </c>
      <c r="N24" s="11">
        <v>1</v>
      </c>
      <c r="O24" s="11">
        <v>20</v>
      </c>
      <c r="P24" s="11">
        <v>20</v>
      </c>
      <c r="Q24" s="11" t="s">
        <v>38</v>
      </c>
      <c r="R24" s="11" t="s">
        <v>20</v>
      </c>
      <c r="S24" s="6"/>
    </row>
    <row r="25" spans="1:19" ht="38.25" customHeight="1" x14ac:dyDescent="0.25">
      <c r="A25" s="11" t="s">
        <v>53</v>
      </c>
      <c r="B25" s="11" t="s">
        <v>118</v>
      </c>
      <c r="C25" s="11" t="s">
        <v>119</v>
      </c>
      <c r="D25" s="11" t="s">
        <v>120</v>
      </c>
      <c r="E25" s="11" t="s">
        <v>45</v>
      </c>
      <c r="F25" s="11" t="s">
        <v>116</v>
      </c>
      <c r="G25" s="11" t="s">
        <v>197</v>
      </c>
      <c r="H25" s="11" t="s">
        <v>19</v>
      </c>
      <c r="I25" s="12">
        <v>43305</v>
      </c>
      <c r="J25" s="12">
        <v>43305</v>
      </c>
      <c r="K25" s="11">
        <v>20</v>
      </c>
      <c r="L25" s="11" t="s">
        <v>35</v>
      </c>
      <c r="M25" s="11" t="s">
        <v>36</v>
      </c>
      <c r="N25" s="11">
        <v>1</v>
      </c>
      <c r="O25" s="11">
        <v>34</v>
      </c>
      <c r="P25" s="11">
        <v>34</v>
      </c>
      <c r="Q25" s="11" t="s">
        <v>25</v>
      </c>
      <c r="R25" s="11" t="s">
        <v>34</v>
      </c>
      <c r="S25" s="6"/>
    </row>
    <row r="26" spans="1:19" ht="38.25" customHeight="1" x14ac:dyDescent="0.25">
      <c r="A26" s="11" t="s">
        <v>121</v>
      </c>
      <c r="B26" s="11" t="s">
        <v>122</v>
      </c>
      <c r="C26" s="11" t="s">
        <v>123</v>
      </c>
      <c r="D26" s="11" t="s">
        <v>124</v>
      </c>
      <c r="E26" s="11" t="s">
        <v>21</v>
      </c>
      <c r="F26" s="14" t="s">
        <v>116</v>
      </c>
      <c r="G26" s="11" t="s">
        <v>125</v>
      </c>
      <c r="H26" s="11" t="s">
        <v>31</v>
      </c>
      <c r="I26" s="12">
        <f>DATE(2018,3,28)</f>
        <v>43187</v>
      </c>
      <c r="J26" s="12">
        <f>DATE(2018,12,31)</f>
        <v>43465</v>
      </c>
      <c r="K26" s="11">
        <v>50</v>
      </c>
      <c r="L26" s="11" t="s">
        <v>126</v>
      </c>
      <c r="M26" s="11" t="s">
        <v>245</v>
      </c>
      <c r="N26" s="11">
        <v>1</v>
      </c>
      <c r="O26" s="11">
        <v>60</v>
      </c>
      <c r="P26" s="11">
        <v>60</v>
      </c>
      <c r="Q26" s="11" t="s">
        <v>128</v>
      </c>
      <c r="R26" s="11" t="s">
        <v>129</v>
      </c>
      <c r="S26" s="6"/>
    </row>
    <row r="27" spans="1:19" ht="38.25" customHeight="1" x14ac:dyDescent="0.25">
      <c r="A27" s="11" t="s">
        <v>132</v>
      </c>
      <c r="B27" s="11" t="s">
        <v>133</v>
      </c>
      <c r="C27" s="11" t="s">
        <v>134</v>
      </c>
      <c r="D27" s="11" t="s">
        <v>135</v>
      </c>
      <c r="E27" s="11" t="s">
        <v>21</v>
      </c>
      <c r="F27" s="11" t="s">
        <v>131</v>
      </c>
      <c r="G27" s="11" t="s">
        <v>287</v>
      </c>
      <c r="H27" s="11" t="s">
        <v>282</v>
      </c>
      <c r="I27" s="12">
        <v>43186</v>
      </c>
      <c r="J27" s="12">
        <v>43186</v>
      </c>
      <c r="K27" s="11">
        <v>90</v>
      </c>
      <c r="L27" s="11" t="s">
        <v>74</v>
      </c>
      <c r="M27" s="11" t="s">
        <v>27</v>
      </c>
      <c r="N27" s="11">
        <v>1</v>
      </c>
      <c r="O27" s="11">
        <v>186.8</v>
      </c>
      <c r="P27" s="11">
        <v>186.8</v>
      </c>
      <c r="Q27" s="11" t="s">
        <v>22</v>
      </c>
      <c r="R27" s="11" t="s">
        <v>30</v>
      </c>
      <c r="S27" s="6"/>
    </row>
    <row r="28" spans="1:19" ht="38.25" customHeight="1" x14ac:dyDescent="0.25">
      <c r="A28" s="11" t="s">
        <v>136</v>
      </c>
      <c r="B28" s="11" t="s">
        <v>137</v>
      </c>
      <c r="C28" s="11" t="s">
        <v>138</v>
      </c>
      <c r="D28" s="11" t="s">
        <v>139</v>
      </c>
      <c r="E28" s="11" t="s">
        <v>140</v>
      </c>
      <c r="F28" s="11" t="s">
        <v>131</v>
      </c>
      <c r="G28" s="11" t="s">
        <v>62</v>
      </c>
      <c r="H28" s="11" t="s">
        <v>19</v>
      </c>
      <c r="I28" s="12">
        <v>43200</v>
      </c>
      <c r="J28" s="12">
        <v>43200</v>
      </c>
      <c r="K28" s="11">
        <v>120</v>
      </c>
      <c r="L28" s="11" t="s">
        <v>32</v>
      </c>
      <c r="M28" s="11" t="s">
        <v>39</v>
      </c>
      <c r="N28" s="11">
        <v>1</v>
      </c>
      <c r="O28" s="11">
        <v>169</v>
      </c>
      <c r="P28" s="11">
        <v>169</v>
      </c>
      <c r="Q28" s="11" t="s">
        <v>49</v>
      </c>
      <c r="R28" s="11" t="s">
        <v>30</v>
      </c>
      <c r="S28" s="6"/>
    </row>
    <row r="29" spans="1:19" ht="38.25" customHeight="1" x14ac:dyDescent="0.25">
      <c r="A29" s="11" t="s">
        <v>142</v>
      </c>
      <c r="B29" s="11" t="s">
        <v>143</v>
      </c>
      <c r="C29" s="11" t="s">
        <v>144</v>
      </c>
      <c r="D29" s="11" t="s">
        <v>131</v>
      </c>
      <c r="E29" s="11" t="s">
        <v>21</v>
      </c>
      <c r="F29" s="11" t="s">
        <v>131</v>
      </c>
      <c r="G29" s="11" t="s">
        <v>125</v>
      </c>
      <c r="H29" s="11" t="s">
        <v>19</v>
      </c>
      <c r="I29" s="12">
        <v>43101</v>
      </c>
      <c r="J29" s="12">
        <v>43465</v>
      </c>
      <c r="K29" s="11">
        <v>51</v>
      </c>
      <c r="L29" s="11" t="s">
        <v>126</v>
      </c>
      <c r="M29" s="11" t="s">
        <v>245</v>
      </c>
      <c r="N29" s="11">
        <v>5</v>
      </c>
      <c r="O29" s="11">
        <v>51</v>
      </c>
      <c r="P29" s="11">
        <v>51</v>
      </c>
      <c r="Q29" s="11" t="s">
        <v>22</v>
      </c>
      <c r="R29" s="11" t="s">
        <v>29</v>
      </c>
      <c r="S29" s="7"/>
    </row>
    <row r="30" spans="1:19" ht="38.25" customHeight="1" x14ac:dyDescent="0.25">
      <c r="A30" s="11" t="s">
        <v>146</v>
      </c>
      <c r="B30" s="11" t="s">
        <v>147</v>
      </c>
      <c r="C30" s="11" t="s">
        <v>148</v>
      </c>
      <c r="D30" s="11" t="s">
        <v>149</v>
      </c>
      <c r="E30" s="11" t="s">
        <v>141</v>
      </c>
      <c r="F30" s="11" t="s">
        <v>145</v>
      </c>
      <c r="G30" s="11" t="s">
        <v>197</v>
      </c>
      <c r="H30" s="11" t="s">
        <v>19</v>
      </c>
      <c r="I30" s="12">
        <f>DATE(2018,4,7)</f>
        <v>43197</v>
      </c>
      <c r="J30" s="12">
        <f>DATE(2018,4,7)</f>
        <v>43197</v>
      </c>
      <c r="K30" s="11">
        <v>20</v>
      </c>
      <c r="L30" s="11" t="s">
        <v>35</v>
      </c>
      <c r="M30" s="11" t="s">
        <v>36</v>
      </c>
      <c r="N30" s="11">
        <v>1</v>
      </c>
      <c r="O30" s="11">
        <v>40</v>
      </c>
      <c r="P30" s="11">
        <v>68.3</v>
      </c>
      <c r="Q30" s="11" t="s">
        <v>25</v>
      </c>
      <c r="R30" s="11" t="s">
        <v>34</v>
      </c>
      <c r="S30" s="6"/>
    </row>
    <row r="31" spans="1:19" ht="38.25" customHeight="1" x14ac:dyDescent="0.25">
      <c r="A31" s="11" t="s">
        <v>146</v>
      </c>
      <c r="B31" s="11" t="s">
        <v>147</v>
      </c>
      <c r="C31" s="11" t="s">
        <v>148</v>
      </c>
      <c r="D31" s="11" t="s">
        <v>149</v>
      </c>
      <c r="E31" s="11" t="s">
        <v>141</v>
      </c>
      <c r="F31" s="11" t="s">
        <v>145</v>
      </c>
      <c r="G31" s="11" t="s">
        <v>197</v>
      </c>
      <c r="H31" s="11" t="s">
        <v>19</v>
      </c>
      <c r="I31" s="12">
        <f>DATE(2018,8,20)</f>
        <v>43332</v>
      </c>
      <c r="J31" s="12">
        <f>DATE(2018,8,20)</f>
        <v>43332</v>
      </c>
      <c r="K31" s="11">
        <v>20</v>
      </c>
      <c r="L31" s="11" t="s">
        <v>35</v>
      </c>
      <c r="M31" s="11" t="s">
        <v>36</v>
      </c>
      <c r="N31" s="11">
        <v>1</v>
      </c>
      <c r="O31" s="11">
        <v>23.3</v>
      </c>
      <c r="P31" s="11">
        <v>85.6</v>
      </c>
      <c r="Q31" s="11" t="s">
        <v>198</v>
      </c>
      <c r="R31" s="11" t="s">
        <v>34</v>
      </c>
      <c r="S31" s="6"/>
    </row>
    <row r="32" spans="1:19" ht="38.25" customHeight="1" x14ac:dyDescent="0.25">
      <c r="A32" s="11" t="s">
        <v>146</v>
      </c>
      <c r="B32" s="11" t="s">
        <v>147</v>
      </c>
      <c r="C32" s="11" t="s">
        <v>148</v>
      </c>
      <c r="D32" s="11" t="s">
        <v>149</v>
      </c>
      <c r="E32" s="11" t="s">
        <v>141</v>
      </c>
      <c r="F32" s="11" t="s">
        <v>145</v>
      </c>
      <c r="G32" s="11" t="s">
        <v>206</v>
      </c>
      <c r="H32" s="11" t="s">
        <v>19</v>
      </c>
      <c r="I32" s="12">
        <f>DATE(2018,8,20)</f>
        <v>43332</v>
      </c>
      <c r="J32" s="12">
        <f>DATE(2018,8,21)</f>
        <v>43333</v>
      </c>
      <c r="K32" s="11">
        <v>27</v>
      </c>
      <c r="L32" s="11" t="s">
        <v>117</v>
      </c>
      <c r="M32" s="11" t="s">
        <v>48</v>
      </c>
      <c r="N32" s="11">
        <v>5</v>
      </c>
      <c r="O32" s="11">
        <v>45.6</v>
      </c>
      <c r="P32" s="11">
        <v>142.19999999999999</v>
      </c>
      <c r="Q32" s="11" t="s">
        <v>23</v>
      </c>
      <c r="R32" s="11" t="s">
        <v>29</v>
      </c>
      <c r="S32" s="6"/>
    </row>
    <row r="33" spans="1:19" ht="38.25" customHeight="1" x14ac:dyDescent="0.25">
      <c r="A33" s="11" t="s">
        <v>151</v>
      </c>
      <c r="B33" s="11" t="s">
        <v>278</v>
      </c>
      <c r="C33" s="11" t="s">
        <v>152</v>
      </c>
      <c r="D33" s="11" t="s">
        <v>150</v>
      </c>
      <c r="E33" s="11" t="s">
        <v>98</v>
      </c>
      <c r="F33" s="11" t="s">
        <v>150</v>
      </c>
      <c r="G33" s="11" t="s">
        <v>197</v>
      </c>
      <c r="H33" s="11" t="s">
        <v>19</v>
      </c>
      <c r="I33" s="12">
        <f>DATE(2018,1,1)</f>
        <v>43101</v>
      </c>
      <c r="J33" s="12">
        <f>DATE(2018,1,31)</f>
        <v>43131</v>
      </c>
      <c r="K33" s="11">
        <v>20</v>
      </c>
      <c r="L33" s="11" t="s">
        <v>35</v>
      </c>
      <c r="M33" s="11" t="s">
        <v>36</v>
      </c>
      <c r="N33" s="11">
        <v>31</v>
      </c>
      <c r="O33" s="11">
        <v>21</v>
      </c>
      <c r="P33" s="11">
        <v>100</v>
      </c>
      <c r="Q33" s="11" t="s">
        <v>200</v>
      </c>
      <c r="R33" s="11" t="s">
        <v>201</v>
      </c>
      <c r="S33" s="6"/>
    </row>
    <row r="34" spans="1:19" ht="38.25" customHeight="1" x14ac:dyDescent="0.25">
      <c r="A34" s="11" t="s">
        <v>151</v>
      </c>
      <c r="B34" s="11" t="s">
        <v>278</v>
      </c>
      <c r="C34" s="11" t="s">
        <v>152</v>
      </c>
      <c r="D34" s="11" t="s">
        <v>150</v>
      </c>
      <c r="E34" s="11" t="s">
        <v>98</v>
      </c>
      <c r="F34" s="11" t="s">
        <v>150</v>
      </c>
      <c r="G34" s="11" t="s">
        <v>197</v>
      </c>
      <c r="H34" s="11" t="s">
        <v>19</v>
      </c>
      <c r="I34" s="12">
        <f>DATE(2018,2,1)</f>
        <v>43132</v>
      </c>
      <c r="J34" s="12">
        <f>DATE(2018,2,28)</f>
        <v>43159</v>
      </c>
      <c r="K34" s="11">
        <v>20</v>
      </c>
      <c r="L34" s="11" t="s">
        <v>35</v>
      </c>
      <c r="M34" s="11" t="s">
        <v>36</v>
      </c>
      <c r="N34" s="11">
        <v>28</v>
      </c>
      <c r="O34" s="11">
        <v>21</v>
      </c>
      <c r="P34" s="11">
        <v>100</v>
      </c>
      <c r="Q34" s="11" t="s">
        <v>202</v>
      </c>
      <c r="R34" s="11" t="s">
        <v>201</v>
      </c>
      <c r="S34" s="6"/>
    </row>
    <row r="35" spans="1:19" ht="38.25" customHeight="1" x14ac:dyDescent="0.25">
      <c r="A35" s="11" t="s">
        <v>151</v>
      </c>
      <c r="B35" s="11" t="s">
        <v>278</v>
      </c>
      <c r="C35" s="11" t="s">
        <v>152</v>
      </c>
      <c r="D35" s="11" t="s">
        <v>150</v>
      </c>
      <c r="E35" s="11" t="s">
        <v>98</v>
      </c>
      <c r="F35" s="11" t="s">
        <v>150</v>
      </c>
      <c r="G35" s="11" t="s">
        <v>197</v>
      </c>
      <c r="H35" s="11" t="s">
        <v>19</v>
      </c>
      <c r="I35" s="12">
        <f>DATE(2018,3,1)</f>
        <v>43160</v>
      </c>
      <c r="J35" s="12">
        <f>DATE(2018,3,31)</f>
        <v>43190</v>
      </c>
      <c r="K35" s="11">
        <v>20</v>
      </c>
      <c r="L35" s="11" t="s">
        <v>35</v>
      </c>
      <c r="M35" s="11" t="s">
        <v>36</v>
      </c>
      <c r="N35" s="11">
        <v>31</v>
      </c>
      <c r="O35" s="11">
        <v>21</v>
      </c>
      <c r="P35" s="11">
        <v>100</v>
      </c>
      <c r="Q35" s="11" t="s">
        <v>202</v>
      </c>
      <c r="R35" s="11" t="s">
        <v>201</v>
      </c>
      <c r="S35" s="6"/>
    </row>
    <row r="36" spans="1:19" ht="38.25" customHeight="1" x14ac:dyDescent="0.25">
      <c r="A36" s="11" t="s">
        <v>151</v>
      </c>
      <c r="B36" s="11" t="s">
        <v>278</v>
      </c>
      <c r="C36" s="11" t="s">
        <v>152</v>
      </c>
      <c r="D36" s="11" t="s">
        <v>150</v>
      </c>
      <c r="E36" s="11" t="s">
        <v>98</v>
      </c>
      <c r="F36" s="11" t="s">
        <v>150</v>
      </c>
      <c r="G36" s="11" t="s">
        <v>197</v>
      </c>
      <c r="H36" s="11" t="s">
        <v>19</v>
      </c>
      <c r="I36" s="12">
        <f>DATE(2018,4,1)</f>
        <v>43191</v>
      </c>
      <c r="J36" s="12">
        <f>DATE(2018,4,30)</f>
        <v>43220</v>
      </c>
      <c r="K36" s="11">
        <v>20</v>
      </c>
      <c r="L36" s="11" t="s">
        <v>35</v>
      </c>
      <c r="M36" s="11" t="s">
        <v>36</v>
      </c>
      <c r="N36" s="11">
        <v>30</v>
      </c>
      <c r="O36" s="11">
        <v>21</v>
      </c>
      <c r="P36" s="11">
        <v>100</v>
      </c>
      <c r="Q36" s="11" t="s">
        <v>203</v>
      </c>
      <c r="R36" s="11" t="s">
        <v>201</v>
      </c>
      <c r="S36" s="6"/>
    </row>
    <row r="37" spans="1:19" ht="38.25" customHeight="1" x14ac:dyDescent="0.25">
      <c r="A37" s="11" t="s">
        <v>151</v>
      </c>
      <c r="B37" s="11" t="s">
        <v>278</v>
      </c>
      <c r="C37" s="11" t="s">
        <v>152</v>
      </c>
      <c r="D37" s="11" t="s">
        <v>150</v>
      </c>
      <c r="E37" s="11" t="s">
        <v>98</v>
      </c>
      <c r="F37" s="11" t="s">
        <v>150</v>
      </c>
      <c r="G37" s="11" t="s">
        <v>197</v>
      </c>
      <c r="H37" s="11" t="s">
        <v>19</v>
      </c>
      <c r="I37" s="12">
        <f>DATE(2018,5,1)</f>
        <v>43221</v>
      </c>
      <c r="J37" s="12">
        <f>DATE(2018,5,31)</f>
        <v>43251</v>
      </c>
      <c r="K37" s="11">
        <v>20</v>
      </c>
      <c r="L37" s="11" t="s">
        <v>35</v>
      </c>
      <c r="M37" s="11" t="s">
        <v>36</v>
      </c>
      <c r="N37" s="11">
        <v>31</v>
      </c>
      <c r="O37" s="11">
        <v>21</v>
      </c>
      <c r="P37" s="11">
        <v>100</v>
      </c>
      <c r="Q37" s="11" t="s">
        <v>203</v>
      </c>
      <c r="R37" s="11" t="s">
        <v>201</v>
      </c>
      <c r="S37" s="6"/>
    </row>
    <row r="38" spans="1:19" ht="38.25" customHeight="1" x14ac:dyDescent="0.25">
      <c r="A38" s="11" t="s">
        <v>151</v>
      </c>
      <c r="B38" s="11" t="s">
        <v>278</v>
      </c>
      <c r="C38" s="11" t="s">
        <v>152</v>
      </c>
      <c r="D38" s="11" t="s">
        <v>150</v>
      </c>
      <c r="E38" s="11" t="s">
        <v>98</v>
      </c>
      <c r="F38" s="11" t="s">
        <v>150</v>
      </c>
      <c r="G38" s="11" t="s">
        <v>197</v>
      </c>
      <c r="H38" s="11" t="s">
        <v>19</v>
      </c>
      <c r="I38" s="12">
        <f>DATE(2018,6,1)</f>
        <v>43252</v>
      </c>
      <c r="J38" s="12">
        <f>DATE(2018,6,30)</f>
        <v>43281</v>
      </c>
      <c r="K38" s="11">
        <v>20</v>
      </c>
      <c r="L38" s="11" t="s">
        <v>35</v>
      </c>
      <c r="M38" s="11" t="s">
        <v>36</v>
      </c>
      <c r="N38" s="11">
        <v>30</v>
      </c>
      <c r="O38" s="11">
        <v>21</v>
      </c>
      <c r="P38" s="11">
        <v>100</v>
      </c>
      <c r="Q38" s="11" t="s">
        <v>203</v>
      </c>
      <c r="R38" s="11" t="s">
        <v>201</v>
      </c>
      <c r="S38" s="6"/>
    </row>
    <row r="39" spans="1:19" ht="38.25" customHeight="1" x14ac:dyDescent="0.25">
      <c r="A39" s="11" t="s">
        <v>151</v>
      </c>
      <c r="B39" s="11" t="s">
        <v>278</v>
      </c>
      <c r="C39" s="11" t="s">
        <v>152</v>
      </c>
      <c r="D39" s="11" t="s">
        <v>150</v>
      </c>
      <c r="E39" s="11" t="s">
        <v>98</v>
      </c>
      <c r="F39" s="11" t="s">
        <v>150</v>
      </c>
      <c r="G39" s="11" t="s">
        <v>197</v>
      </c>
      <c r="H39" s="11" t="s">
        <v>19</v>
      </c>
      <c r="I39" s="12">
        <f>DATE(2018,7,1)</f>
        <v>43282</v>
      </c>
      <c r="J39" s="12">
        <f>DATE(2018,7,31)</f>
        <v>43312</v>
      </c>
      <c r="K39" s="11">
        <v>20</v>
      </c>
      <c r="L39" s="11" t="s">
        <v>35</v>
      </c>
      <c r="M39" s="11" t="s">
        <v>36</v>
      </c>
      <c r="N39" s="11">
        <v>31</v>
      </c>
      <c r="O39" s="11">
        <v>21</v>
      </c>
      <c r="P39" s="11">
        <v>100</v>
      </c>
      <c r="Q39" s="11" t="s">
        <v>203</v>
      </c>
      <c r="R39" s="11" t="s">
        <v>201</v>
      </c>
      <c r="S39" s="6"/>
    </row>
    <row r="40" spans="1:19" ht="38.25" customHeight="1" x14ac:dyDescent="0.25">
      <c r="A40" s="11" t="s">
        <v>151</v>
      </c>
      <c r="B40" s="11" t="s">
        <v>278</v>
      </c>
      <c r="C40" s="11" t="s">
        <v>152</v>
      </c>
      <c r="D40" s="11" t="s">
        <v>150</v>
      </c>
      <c r="E40" s="11" t="s">
        <v>98</v>
      </c>
      <c r="F40" s="11" t="s">
        <v>150</v>
      </c>
      <c r="G40" s="11" t="s">
        <v>197</v>
      </c>
      <c r="H40" s="11" t="s">
        <v>19</v>
      </c>
      <c r="I40" s="12">
        <f>DATE(2018,8,1)</f>
        <v>43313</v>
      </c>
      <c r="J40" s="12">
        <f>DATE(2018,8,31)</f>
        <v>43343</v>
      </c>
      <c r="K40" s="11">
        <v>20</v>
      </c>
      <c r="L40" s="11" t="s">
        <v>35</v>
      </c>
      <c r="M40" s="11" t="s">
        <v>36</v>
      </c>
      <c r="N40" s="11">
        <v>31</v>
      </c>
      <c r="O40" s="11">
        <v>21</v>
      </c>
      <c r="P40" s="11">
        <v>100</v>
      </c>
      <c r="Q40" s="11" t="s">
        <v>203</v>
      </c>
      <c r="R40" s="11" t="s">
        <v>201</v>
      </c>
      <c r="S40" s="6"/>
    </row>
    <row r="41" spans="1:19" ht="38.25" customHeight="1" x14ac:dyDescent="0.25">
      <c r="A41" s="11" t="s">
        <v>151</v>
      </c>
      <c r="B41" s="11" t="s">
        <v>278</v>
      </c>
      <c r="C41" s="11" t="s">
        <v>152</v>
      </c>
      <c r="D41" s="11" t="s">
        <v>150</v>
      </c>
      <c r="E41" s="11" t="s">
        <v>98</v>
      </c>
      <c r="F41" s="11" t="s">
        <v>150</v>
      </c>
      <c r="G41" s="11" t="s">
        <v>197</v>
      </c>
      <c r="H41" s="11" t="s">
        <v>19</v>
      </c>
      <c r="I41" s="12">
        <f>DATE(2018,9,1)</f>
        <v>43344</v>
      </c>
      <c r="J41" s="12">
        <f>DATE(2018,9,30)</f>
        <v>43373</v>
      </c>
      <c r="K41" s="11">
        <v>20</v>
      </c>
      <c r="L41" s="11" t="s">
        <v>35</v>
      </c>
      <c r="M41" s="11" t="s">
        <v>36</v>
      </c>
      <c r="N41" s="11">
        <v>30</v>
      </c>
      <c r="O41" s="11">
        <v>21</v>
      </c>
      <c r="P41" s="11">
        <v>100</v>
      </c>
      <c r="Q41" s="11" t="s">
        <v>202</v>
      </c>
      <c r="R41" s="11" t="s">
        <v>201</v>
      </c>
      <c r="S41" s="6"/>
    </row>
    <row r="42" spans="1:19" ht="38.25" customHeight="1" x14ac:dyDescent="0.25">
      <c r="A42" s="11" t="s">
        <v>151</v>
      </c>
      <c r="B42" s="11" t="s">
        <v>278</v>
      </c>
      <c r="C42" s="11" t="s">
        <v>152</v>
      </c>
      <c r="D42" s="11" t="s">
        <v>150</v>
      </c>
      <c r="E42" s="11" t="s">
        <v>98</v>
      </c>
      <c r="F42" s="11" t="s">
        <v>150</v>
      </c>
      <c r="G42" s="11" t="s">
        <v>197</v>
      </c>
      <c r="H42" s="11" t="s">
        <v>19</v>
      </c>
      <c r="I42" s="12">
        <f>DATE(2018,10,1)</f>
        <v>43374</v>
      </c>
      <c r="J42" s="12">
        <f>DATE(2018,10,31)</f>
        <v>43404</v>
      </c>
      <c r="K42" s="11">
        <v>20</v>
      </c>
      <c r="L42" s="11" t="s">
        <v>35</v>
      </c>
      <c r="M42" s="11" t="s">
        <v>36</v>
      </c>
      <c r="N42" s="11">
        <v>31</v>
      </c>
      <c r="O42" s="11">
        <v>21</v>
      </c>
      <c r="P42" s="11">
        <v>100</v>
      </c>
      <c r="Q42" s="11" t="s">
        <v>25</v>
      </c>
      <c r="R42" s="11" t="s">
        <v>201</v>
      </c>
      <c r="S42" s="6"/>
    </row>
    <row r="43" spans="1:19" ht="38.25" customHeight="1" x14ac:dyDescent="0.25">
      <c r="A43" s="11" t="s">
        <v>151</v>
      </c>
      <c r="B43" s="11" t="s">
        <v>278</v>
      </c>
      <c r="C43" s="11" t="s">
        <v>152</v>
      </c>
      <c r="D43" s="11" t="s">
        <v>150</v>
      </c>
      <c r="E43" s="11" t="s">
        <v>98</v>
      </c>
      <c r="F43" s="11" t="s">
        <v>150</v>
      </c>
      <c r="G43" s="11" t="s">
        <v>197</v>
      </c>
      <c r="H43" s="11" t="s">
        <v>19</v>
      </c>
      <c r="I43" s="12">
        <f>DATE(2018,11,1)</f>
        <v>43405</v>
      </c>
      <c r="J43" s="12">
        <f>DATE(2018,11,30)</f>
        <v>43434</v>
      </c>
      <c r="K43" s="11">
        <v>20</v>
      </c>
      <c r="L43" s="11" t="s">
        <v>35</v>
      </c>
      <c r="M43" s="11" t="s">
        <v>36</v>
      </c>
      <c r="N43" s="11">
        <v>30</v>
      </c>
      <c r="O43" s="11">
        <v>21</v>
      </c>
      <c r="P43" s="11">
        <v>100</v>
      </c>
      <c r="Q43" s="11" t="s">
        <v>203</v>
      </c>
      <c r="R43" s="11" t="s">
        <v>201</v>
      </c>
      <c r="S43" s="6"/>
    </row>
    <row r="44" spans="1:19" ht="38.25" customHeight="1" x14ac:dyDescent="0.25">
      <c r="A44" s="11" t="s">
        <v>153</v>
      </c>
      <c r="B44" s="11" t="s">
        <v>278</v>
      </c>
      <c r="C44" s="11" t="s">
        <v>152</v>
      </c>
      <c r="D44" s="11" t="s">
        <v>150</v>
      </c>
      <c r="E44" s="11" t="s">
        <v>98</v>
      </c>
      <c r="F44" s="11" t="s">
        <v>150</v>
      </c>
      <c r="G44" s="11" t="s">
        <v>197</v>
      </c>
      <c r="H44" s="11" t="s">
        <v>19</v>
      </c>
      <c r="I44" s="12">
        <f>DATE(2018,12,1)</f>
        <v>43435</v>
      </c>
      <c r="J44" s="12">
        <f>DATE(2018,12,31)</f>
        <v>43465</v>
      </c>
      <c r="K44" s="11">
        <v>20</v>
      </c>
      <c r="L44" s="11" t="s">
        <v>35</v>
      </c>
      <c r="M44" s="11" t="s">
        <v>36</v>
      </c>
      <c r="N44" s="11">
        <v>31</v>
      </c>
      <c r="O44" s="11">
        <v>21</v>
      </c>
      <c r="P44" s="11">
        <v>100</v>
      </c>
      <c r="Q44" s="11" t="s">
        <v>203</v>
      </c>
      <c r="R44" s="11" t="s">
        <v>201</v>
      </c>
      <c r="S44" s="6"/>
    </row>
    <row r="45" spans="1:19" ht="38.25" customHeight="1" x14ac:dyDescent="0.25">
      <c r="A45" s="11" t="s">
        <v>154</v>
      </c>
      <c r="B45" s="11" t="s">
        <v>277</v>
      </c>
      <c r="C45" s="11" t="s">
        <v>155</v>
      </c>
      <c r="D45" s="11" t="s">
        <v>156</v>
      </c>
      <c r="E45" s="11" t="s">
        <v>21</v>
      </c>
      <c r="F45" s="11" t="s">
        <v>150</v>
      </c>
      <c r="G45" s="11" t="s">
        <v>197</v>
      </c>
      <c r="H45" s="11" t="s">
        <v>19</v>
      </c>
      <c r="I45" s="12">
        <f>DATE(2018,1,1)</f>
        <v>43101</v>
      </c>
      <c r="J45" s="12">
        <f>DATE(2018,1,30)</f>
        <v>43130</v>
      </c>
      <c r="K45" s="11">
        <v>20</v>
      </c>
      <c r="L45" s="11" t="s">
        <v>35</v>
      </c>
      <c r="M45" s="11" t="s">
        <v>205</v>
      </c>
      <c r="N45" s="11">
        <v>26</v>
      </c>
      <c r="O45" s="11">
        <v>41</v>
      </c>
      <c r="P45" s="11">
        <v>99</v>
      </c>
      <c r="Q45" s="11" t="s">
        <v>22</v>
      </c>
      <c r="R45" s="11" t="s">
        <v>42</v>
      </c>
      <c r="S45" s="6"/>
    </row>
    <row r="46" spans="1:19" ht="38.25" customHeight="1" x14ac:dyDescent="0.25">
      <c r="A46" s="11" t="s">
        <v>154</v>
      </c>
      <c r="B46" s="11" t="s">
        <v>277</v>
      </c>
      <c r="C46" s="11" t="s">
        <v>155</v>
      </c>
      <c r="D46" s="11" t="s">
        <v>156</v>
      </c>
      <c r="E46" s="11" t="s">
        <v>21</v>
      </c>
      <c r="F46" s="11" t="s">
        <v>150</v>
      </c>
      <c r="G46" s="11" t="s">
        <v>197</v>
      </c>
      <c r="H46" s="11" t="s">
        <v>19</v>
      </c>
      <c r="I46" s="12">
        <f>DATE(2018,2,1)</f>
        <v>43132</v>
      </c>
      <c r="J46" s="12">
        <f>DATE(2018,2,14)</f>
        <v>43145</v>
      </c>
      <c r="K46" s="11">
        <v>20</v>
      </c>
      <c r="L46" s="11" t="s">
        <v>35</v>
      </c>
      <c r="M46" s="11" t="s">
        <v>205</v>
      </c>
      <c r="N46" s="11">
        <v>14</v>
      </c>
      <c r="O46" s="11">
        <v>44</v>
      </c>
      <c r="P46" s="11">
        <v>96</v>
      </c>
      <c r="Q46" s="11" t="s">
        <v>22</v>
      </c>
      <c r="R46" s="11" t="s">
        <v>30</v>
      </c>
      <c r="S46" s="6"/>
    </row>
    <row r="47" spans="1:19" s="1" customFormat="1" ht="50.1" customHeight="1" x14ac:dyDescent="0.15">
      <c r="A47" s="11" t="s">
        <v>154</v>
      </c>
      <c r="B47" s="11" t="s">
        <v>277</v>
      </c>
      <c r="C47" s="11" t="s">
        <v>155</v>
      </c>
      <c r="D47" s="11" t="s">
        <v>156</v>
      </c>
      <c r="E47" s="11" t="s">
        <v>21</v>
      </c>
      <c r="F47" s="11" t="s">
        <v>150</v>
      </c>
      <c r="G47" s="11" t="s">
        <v>197</v>
      </c>
      <c r="H47" s="11" t="s">
        <v>19</v>
      </c>
      <c r="I47" s="12">
        <f>DATE(2018,3,1)</f>
        <v>43160</v>
      </c>
      <c r="J47" s="12">
        <f>DATE(2018,3,29)</f>
        <v>43188</v>
      </c>
      <c r="K47" s="11">
        <v>20</v>
      </c>
      <c r="L47" s="11" t="s">
        <v>35</v>
      </c>
      <c r="M47" s="11" t="s">
        <v>205</v>
      </c>
      <c r="N47" s="11">
        <v>23</v>
      </c>
      <c r="O47" s="11">
        <v>41</v>
      </c>
      <c r="P47" s="11">
        <v>99</v>
      </c>
      <c r="Q47" s="11" t="s">
        <v>92</v>
      </c>
      <c r="R47" s="11" t="s">
        <v>42</v>
      </c>
      <c r="S47" s="6"/>
    </row>
    <row r="48" spans="1:19" s="2" customFormat="1" ht="50.1" customHeight="1" x14ac:dyDescent="0.25">
      <c r="A48" s="11" t="s">
        <v>154</v>
      </c>
      <c r="B48" s="11" t="s">
        <v>277</v>
      </c>
      <c r="C48" s="11" t="s">
        <v>155</v>
      </c>
      <c r="D48" s="11" t="s">
        <v>156</v>
      </c>
      <c r="E48" s="11" t="s">
        <v>21</v>
      </c>
      <c r="F48" s="11" t="s">
        <v>150</v>
      </c>
      <c r="G48" s="11" t="s">
        <v>197</v>
      </c>
      <c r="H48" s="11" t="s">
        <v>19</v>
      </c>
      <c r="I48" s="12">
        <f>DATE(2018,4,1)</f>
        <v>43191</v>
      </c>
      <c r="J48" s="12">
        <f>DATE(2018,4,24)</f>
        <v>43214</v>
      </c>
      <c r="K48" s="11">
        <v>20</v>
      </c>
      <c r="L48" s="11" t="s">
        <v>35</v>
      </c>
      <c r="M48" s="11" t="s">
        <v>205</v>
      </c>
      <c r="N48" s="11">
        <v>19</v>
      </c>
      <c r="O48" s="11">
        <v>60</v>
      </c>
      <c r="P48" s="11">
        <v>99</v>
      </c>
      <c r="Q48" s="11" t="s">
        <v>22</v>
      </c>
      <c r="R48" s="11" t="s">
        <v>93</v>
      </c>
      <c r="S48" s="6"/>
    </row>
    <row r="49" spans="1:19" ht="38.25" customHeight="1" x14ac:dyDescent="0.25">
      <c r="A49" s="11" t="s">
        <v>154</v>
      </c>
      <c r="B49" s="11" t="s">
        <v>277</v>
      </c>
      <c r="C49" s="11" t="s">
        <v>155</v>
      </c>
      <c r="D49" s="11" t="s">
        <v>156</v>
      </c>
      <c r="E49" s="11" t="s">
        <v>21</v>
      </c>
      <c r="F49" s="11" t="s">
        <v>150</v>
      </c>
      <c r="G49" s="11" t="s">
        <v>197</v>
      </c>
      <c r="H49" s="11" t="s">
        <v>19</v>
      </c>
      <c r="I49" s="12">
        <f>DATE(2018,4,25)</f>
        <v>43215</v>
      </c>
      <c r="J49" s="12">
        <f>DATE(2018,4,30)</f>
        <v>43220</v>
      </c>
      <c r="K49" s="11">
        <v>20</v>
      </c>
      <c r="L49" s="11" t="s">
        <v>35</v>
      </c>
      <c r="M49" s="11" t="s">
        <v>36</v>
      </c>
      <c r="N49" s="11">
        <v>5</v>
      </c>
      <c r="O49" s="11">
        <v>60</v>
      </c>
      <c r="P49" s="11">
        <v>99</v>
      </c>
      <c r="Q49" s="11" t="s">
        <v>22</v>
      </c>
      <c r="R49" s="11" t="s">
        <v>93</v>
      </c>
      <c r="S49" s="6"/>
    </row>
    <row r="50" spans="1:19" ht="38.25" customHeight="1" x14ac:dyDescent="0.25">
      <c r="A50" s="11" t="s">
        <v>154</v>
      </c>
      <c r="B50" s="11" t="s">
        <v>277</v>
      </c>
      <c r="C50" s="11" t="s">
        <v>155</v>
      </c>
      <c r="D50" s="11" t="s">
        <v>156</v>
      </c>
      <c r="E50" s="11" t="s">
        <v>21</v>
      </c>
      <c r="F50" s="15" t="s">
        <v>150</v>
      </c>
      <c r="G50" s="11" t="s">
        <v>197</v>
      </c>
      <c r="H50" s="11" t="s">
        <v>19</v>
      </c>
      <c r="I50" s="12">
        <f>DATE(2018,5,6)</f>
        <v>43226</v>
      </c>
      <c r="J50" s="12">
        <f>DATE(2018,5,28)</f>
        <v>43248</v>
      </c>
      <c r="K50" s="11">
        <v>20</v>
      </c>
      <c r="L50" s="11" t="s">
        <v>35</v>
      </c>
      <c r="M50" s="11" t="s">
        <v>36</v>
      </c>
      <c r="N50" s="11">
        <v>12</v>
      </c>
      <c r="O50" s="11">
        <v>31</v>
      </c>
      <c r="P50" s="11">
        <v>98</v>
      </c>
      <c r="Q50" s="11" t="s">
        <v>22</v>
      </c>
      <c r="R50" s="11" t="s">
        <v>42</v>
      </c>
      <c r="S50" s="6"/>
    </row>
    <row r="51" spans="1:19" ht="38.25" customHeight="1" x14ac:dyDescent="0.25">
      <c r="A51" s="11" t="s">
        <v>157</v>
      </c>
      <c r="B51" s="11" t="s">
        <v>277</v>
      </c>
      <c r="C51" s="11" t="s">
        <v>155</v>
      </c>
      <c r="D51" s="11" t="s">
        <v>156</v>
      </c>
      <c r="E51" s="11" t="s">
        <v>21</v>
      </c>
      <c r="F51" s="15" t="s">
        <v>150</v>
      </c>
      <c r="G51" s="11" t="s">
        <v>197</v>
      </c>
      <c r="H51" s="11" t="s">
        <v>19</v>
      </c>
      <c r="I51" s="12">
        <f>DATE(2018,6,9)</f>
        <v>43260</v>
      </c>
      <c r="J51" s="12">
        <f>DATE(2018,6,30)</f>
        <v>43281</v>
      </c>
      <c r="K51" s="11">
        <v>20</v>
      </c>
      <c r="L51" s="11" t="s">
        <v>35</v>
      </c>
      <c r="M51" s="11" t="s">
        <v>36</v>
      </c>
      <c r="N51" s="11">
        <v>10</v>
      </c>
      <c r="O51" s="11">
        <v>44</v>
      </c>
      <c r="P51" s="11">
        <v>96</v>
      </c>
      <c r="Q51" s="11" t="s">
        <v>22</v>
      </c>
      <c r="R51" s="11" t="s">
        <v>42</v>
      </c>
      <c r="S51" s="6"/>
    </row>
    <row r="52" spans="1:19" ht="38.25" customHeight="1" x14ac:dyDescent="0.25">
      <c r="A52" s="11" t="s">
        <v>157</v>
      </c>
      <c r="B52" s="11" t="s">
        <v>277</v>
      </c>
      <c r="C52" s="11" t="s">
        <v>155</v>
      </c>
      <c r="D52" s="11" t="s">
        <v>156</v>
      </c>
      <c r="E52" s="11" t="s">
        <v>21</v>
      </c>
      <c r="F52" s="15" t="s">
        <v>150</v>
      </c>
      <c r="G52" s="11" t="s">
        <v>197</v>
      </c>
      <c r="H52" s="11" t="s">
        <v>19</v>
      </c>
      <c r="I52" s="12">
        <f>DATE(2018,7,1)</f>
        <v>43282</v>
      </c>
      <c r="J52" s="12">
        <f>DATE(2018,7,6)</f>
        <v>43287</v>
      </c>
      <c r="K52" s="11">
        <v>20</v>
      </c>
      <c r="L52" s="11" t="s">
        <v>35</v>
      </c>
      <c r="M52" s="11" t="s">
        <v>36</v>
      </c>
      <c r="N52" s="11">
        <v>5</v>
      </c>
      <c r="O52" s="11">
        <v>44</v>
      </c>
      <c r="P52" s="11">
        <v>85</v>
      </c>
      <c r="Q52" s="11" t="s">
        <v>22</v>
      </c>
      <c r="R52" s="11" t="s">
        <v>42</v>
      </c>
      <c r="S52" s="6"/>
    </row>
    <row r="53" spans="1:19" ht="38.25" customHeight="1" x14ac:dyDescent="0.25">
      <c r="A53" s="11" t="s">
        <v>157</v>
      </c>
      <c r="B53" s="11" t="s">
        <v>277</v>
      </c>
      <c r="C53" s="11" t="s">
        <v>155</v>
      </c>
      <c r="D53" s="11" t="s">
        <v>156</v>
      </c>
      <c r="E53" s="11" t="s">
        <v>21</v>
      </c>
      <c r="F53" s="15" t="s">
        <v>150</v>
      </c>
      <c r="G53" s="11" t="s">
        <v>68</v>
      </c>
      <c r="H53" s="11" t="s">
        <v>282</v>
      </c>
      <c r="I53" s="12">
        <f>DATE(2018,8,2)</f>
        <v>43314</v>
      </c>
      <c r="J53" s="12">
        <f>DATE(2018,8,10)</f>
        <v>43322</v>
      </c>
      <c r="K53" s="11">
        <v>500</v>
      </c>
      <c r="L53" s="11" t="s">
        <v>69</v>
      </c>
      <c r="M53" s="11" t="s">
        <v>39</v>
      </c>
      <c r="N53" s="11">
        <v>9</v>
      </c>
      <c r="O53" s="11">
        <v>541</v>
      </c>
      <c r="P53" s="11">
        <v>880</v>
      </c>
      <c r="Q53" s="11" t="s">
        <v>46</v>
      </c>
      <c r="R53" s="11" t="s">
        <v>30</v>
      </c>
      <c r="S53" s="6"/>
    </row>
    <row r="54" spans="1:19" ht="38.25" customHeight="1" x14ac:dyDescent="0.25">
      <c r="A54" s="11" t="s">
        <v>157</v>
      </c>
      <c r="B54" s="11" t="s">
        <v>277</v>
      </c>
      <c r="C54" s="11" t="s">
        <v>155</v>
      </c>
      <c r="D54" s="11" t="s">
        <v>156</v>
      </c>
      <c r="E54" s="11" t="s">
        <v>21</v>
      </c>
      <c r="F54" s="15" t="s">
        <v>150</v>
      </c>
      <c r="G54" s="11" t="s">
        <v>197</v>
      </c>
      <c r="H54" s="11" t="s">
        <v>19</v>
      </c>
      <c r="I54" s="12">
        <f>DATE(2018,8,2)</f>
        <v>43314</v>
      </c>
      <c r="J54" s="12">
        <f>DATE(2018,8,2)</f>
        <v>43314</v>
      </c>
      <c r="K54" s="11">
        <v>20</v>
      </c>
      <c r="L54" s="11" t="s">
        <v>35</v>
      </c>
      <c r="M54" s="11" t="s">
        <v>36</v>
      </c>
      <c r="N54" s="11">
        <v>1</v>
      </c>
      <c r="O54" s="11">
        <v>33</v>
      </c>
      <c r="P54" s="11">
        <v>68</v>
      </c>
      <c r="Q54" s="11" t="s">
        <v>46</v>
      </c>
      <c r="R54" s="11" t="s">
        <v>30</v>
      </c>
      <c r="S54" s="6"/>
    </row>
    <row r="55" spans="1:19" ht="38.25" customHeight="1" x14ac:dyDescent="0.25">
      <c r="A55" s="11" t="s">
        <v>157</v>
      </c>
      <c r="B55" s="11" t="s">
        <v>277</v>
      </c>
      <c r="C55" s="11" t="s">
        <v>155</v>
      </c>
      <c r="D55" s="11" t="s">
        <v>156</v>
      </c>
      <c r="E55" s="11" t="s">
        <v>21</v>
      </c>
      <c r="F55" s="15" t="s">
        <v>150</v>
      </c>
      <c r="G55" s="11" t="s">
        <v>68</v>
      </c>
      <c r="H55" s="11" t="s">
        <v>282</v>
      </c>
      <c r="I55" s="12">
        <f>DATE(2018,9,12)</f>
        <v>43355</v>
      </c>
      <c r="J55" s="12">
        <f>DATE(2018,9,30)</f>
        <v>43373</v>
      </c>
      <c r="K55" s="11">
        <v>500</v>
      </c>
      <c r="L55" s="11" t="s">
        <v>69</v>
      </c>
      <c r="M55" s="11" t="s">
        <v>39</v>
      </c>
      <c r="N55" s="11">
        <v>18</v>
      </c>
      <c r="O55" s="11">
        <v>706</v>
      </c>
      <c r="P55" s="11">
        <v>1113</v>
      </c>
      <c r="Q55" s="11" t="s">
        <v>22</v>
      </c>
      <c r="R55" s="11" t="s">
        <v>42</v>
      </c>
      <c r="S55" s="6"/>
    </row>
    <row r="56" spans="1:19" ht="38.25" customHeight="1" x14ac:dyDescent="0.25">
      <c r="A56" s="11" t="s">
        <v>157</v>
      </c>
      <c r="B56" s="11" t="s">
        <v>277</v>
      </c>
      <c r="C56" s="11" t="s">
        <v>155</v>
      </c>
      <c r="D56" s="11" t="s">
        <v>156</v>
      </c>
      <c r="E56" s="11" t="s">
        <v>21</v>
      </c>
      <c r="F56" s="15" t="s">
        <v>150</v>
      </c>
      <c r="G56" s="11" t="s">
        <v>197</v>
      </c>
      <c r="H56" s="11" t="s">
        <v>19</v>
      </c>
      <c r="I56" s="12">
        <f>DATE(2018,9,13)</f>
        <v>43356</v>
      </c>
      <c r="J56" s="12">
        <f>DATE(2018,9,30)</f>
        <v>43373</v>
      </c>
      <c r="K56" s="11">
        <v>20</v>
      </c>
      <c r="L56" s="11" t="s">
        <v>35</v>
      </c>
      <c r="M56" s="11" t="s">
        <v>36</v>
      </c>
      <c r="N56" s="11">
        <v>4</v>
      </c>
      <c r="O56" s="11">
        <v>43</v>
      </c>
      <c r="P56" s="11">
        <v>77</v>
      </c>
      <c r="Q56" s="11" t="s">
        <v>22</v>
      </c>
      <c r="R56" s="11" t="s">
        <v>42</v>
      </c>
      <c r="S56" s="6"/>
    </row>
    <row r="57" spans="1:19" ht="38.25" customHeight="1" x14ac:dyDescent="0.25">
      <c r="A57" s="11" t="s">
        <v>157</v>
      </c>
      <c r="B57" s="11" t="s">
        <v>277</v>
      </c>
      <c r="C57" s="11" t="s">
        <v>155</v>
      </c>
      <c r="D57" s="11" t="s">
        <v>156</v>
      </c>
      <c r="E57" s="11" t="s">
        <v>21</v>
      </c>
      <c r="F57" s="15" t="s">
        <v>150</v>
      </c>
      <c r="G57" s="11" t="s">
        <v>197</v>
      </c>
      <c r="H57" s="11" t="s">
        <v>19</v>
      </c>
      <c r="I57" s="12">
        <f>DATE(2018,10,1)</f>
        <v>43374</v>
      </c>
      <c r="J57" s="12">
        <f>DATE(2018,10,30)</f>
        <v>43403</v>
      </c>
      <c r="K57" s="11">
        <v>20</v>
      </c>
      <c r="L57" s="11" t="s">
        <v>35</v>
      </c>
      <c r="M57" s="11" t="s">
        <v>36</v>
      </c>
      <c r="N57" s="11">
        <v>9</v>
      </c>
      <c r="O57" s="11">
        <v>41</v>
      </c>
      <c r="P57" s="11">
        <v>87</v>
      </c>
      <c r="Q57" s="11" t="s">
        <v>22</v>
      </c>
      <c r="R57" s="11" t="s">
        <v>42</v>
      </c>
      <c r="S57" s="6"/>
    </row>
    <row r="58" spans="1:19" ht="38.25" customHeight="1" x14ac:dyDescent="0.25">
      <c r="A58" s="11" t="s">
        <v>157</v>
      </c>
      <c r="B58" s="11" t="s">
        <v>277</v>
      </c>
      <c r="C58" s="11" t="s">
        <v>155</v>
      </c>
      <c r="D58" s="11" t="s">
        <v>156</v>
      </c>
      <c r="E58" s="11" t="s">
        <v>21</v>
      </c>
      <c r="F58" s="15" t="s">
        <v>150</v>
      </c>
      <c r="G58" s="11" t="s">
        <v>68</v>
      </c>
      <c r="H58" s="11" t="s">
        <v>282</v>
      </c>
      <c r="I58" s="12">
        <f>DATE(2018,10,2)</f>
        <v>43375</v>
      </c>
      <c r="J58" s="12">
        <f>DATE(2018,10,31)</f>
        <v>43404</v>
      </c>
      <c r="K58" s="11">
        <v>500</v>
      </c>
      <c r="L58" s="11" t="s">
        <v>69</v>
      </c>
      <c r="M58" s="11" t="s">
        <v>39</v>
      </c>
      <c r="N58" s="11">
        <v>25</v>
      </c>
      <c r="O58" s="11">
        <v>514</v>
      </c>
      <c r="P58" s="11">
        <v>975</v>
      </c>
      <c r="Q58" s="11" t="s">
        <v>22</v>
      </c>
      <c r="R58" s="11" t="s">
        <v>42</v>
      </c>
      <c r="S58" s="6"/>
    </row>
    <row r="59" spans="1:19" ht="38.25" customHeight="1" x14ac:dyDescent="0.25">
      <c r="A59" s="11" t="s">
        <v>157</v>
      </c>
      <c r="B59" s="11" t="s">
        <v>277</v>
      </c>
      <c r="C59" s="11" t="s">
        <v>155</v>
      </c>
      <c r="D59" s="11" t="s">
        <v>156</v>
      </c>
      <c r="E59" s="11" t="s">
        <v>21</v>
      </c>
      <c r="F59" s="15" t="s">
        <v>150</v>
      </c>
      <c r="G59" s="11" t="s">
        <v>68</v>
      </c>
      <c r="H59" s="11" t="s">
        <v>282</v>
      </c>
      <c r="I59" s="12">
        <f>DATE(2018,11,1)</f>
        <v>43405</v>
      </c>
      <c r="J59" s="12">
        <f>DATE(2018,11,30)</f>
        <v>43434</v>
      </c>
      <c r="K59" s="11">
        <v>500</v>
      </c>
      <c r="L59" s="11" t="s">
        <v>69</v>
      </c>
      <c r="M59" s="11" t="s">
        <v>39</v>
      </c>
      <c r="N59" s="11">
        <v>10</v>
      </c>
      <c r="O59" s="11">
        <v>566</v>
      </c>
      <c r="P59" s="11">
        <v>1063</v>
      </c>
      <c r="Q59" s="11" t="s">
        <v>22</v>
      </c>
      <c r="R59" s="11" t="s">
        <v>42</v>
      </c>
      <c r="S59" s="6"/>
    </row>
    <row r="60" spans="1:19" ht="38.25" customHeight="1" x14ac:dyDescent="0.25">
      <c r="A60" s="11" t="s">
        <v>157</v>
      </c>
      <c r="B60" s="11" t="s">
        <v>277</v>
      </c>
      <c r="C60" s="11" t="s">
        <v>155</v>
      </c>
      <c r="D60" s="11" t="s">
        <v>156</v>
      </c>
      <c r="E60" s="11" t="s">
        <v>21</v>
      </c>
      <c r="F60" s="15" t="s">
        <v>150</v>
      </c>
      <c r="G60" s="11" t="s">
        <v>197</v>
      </c>
      <c r="H60" s="11" t="s">
        <v>19</v>
      </c>
      <c r="I60" s="12">
        <f>DATE(2018,11,4)</f>
        <v>43408</v>
      </c>
      <c r="J60" s="12">
        <f>DATE(2018,11,19)</f>
        <v>43423</v>
      </c>
      <c r="K60" s="11">
        <v>20</v>
      </c>
      <c r="L60" s="11" t="s">
        <v>35</v>
      </c>
      <c r="M60" s="11" t="s">
        <v>36</v>
      </c>
      <c r="N60" s="11">
        <v>4</v>
      </c>
      <c r="O60" s="11">
        <v>30</v>
      </c>
      <c r="P60" s="11">
        <v>75</v>
      </c>
      <c r="Q60" s="11" t="s">
        <v>22</v>
      </c>
      <c r="R60" s="11" t="s">
        <v>42</v>
      </c>
      <c r="S60" s="6"/>
    </row>
    <row r="61" spans="1:19" ht="38.25" customHeight="1" x14ac:dyDescent="0.25">
      <c r="A61" s="11" t="s">
        <v>157</v>
      </c>
      <c r="B61" s="11" t="s">
        <v>277</v>
      </c>
      <c r="C61" s="11" t="s">
        <v>155</v>
      </c>
      <c r="D61" s="11" t="s">
        <v>156</v>
      </c>
      <c r="E61" s="11" t="s">
        <v>21</v>
      </c>
      <c r="F61" s="15" t="s">
        <v>150</v>
      </c>
      <c r="G61" s="11" t="s">
        <v>68</v>
      </c>
      <c r="H61" s="11" t="s">
        <v>282</v>
      </c>
      <c r="I61" s="12">
        <f>DATE(2018,12,1)</f>
        <v>43435</v>
      </c>
      <c r="J61" s="12">
        <f>DATE(2018,12,19)</f>
        <v>43453</v>
      </c>
      <c r="K61" s="11">
        <v>500</v>
      </c>
      <c r="L61" s="11" t="s">
        <v>69</v>
      </c>
      <c r="M61" s="11" t="s">
        <v>39</v>
      </c>
      <c r="N61" s="11">
        <v>19</v>
      </c>
      <c r="O61" s="11">
        <v>733</v>
      </c>
      <c r="P61" s="11">
        <v>1163</v>
      </c>
      <c r="Q61" s="11" t="s">
        <v>37</v>
      </c>
      <c r="R61" s="11" t="s">
        <v>30</v>
      </c>
      <c r="S61" s="6"/>
    </row>
    <row r="62" spans="1:19" ht="38.25" customHeight="1" x14ac:dyDescent="0.25">
      <c r="A62" s="11" t="s">
        <v>157</v>
      </c>
      <c r="B62" s="11" t="s">
        <v>277</v>
      </c>
      <c r="C62" s="11" t="s">
        <v>155</v>
      </c>
      <c r="D62" s="11" t="s">
        <v>156</v>
      </c>
      <c r="E62" s="11" t="s">
        <v>21</v>
      </c>
      <c r="F62" s="15" t="s">
        <v>150</v>
      </c>
      <c r="G62" s="11" t="s">
        <v>197</v>
      </c>
      <c r="H62" s="11" t="s">
        <v>19</v>
      </c>
      <c r="I62" s="12">
        <f>DATE(2018,12,6)</f>
        <v>43440</v>
      </c>
      <c r="J62" s="12">
        <f>DATE(2018,12,19)</f>
        <v>43453</v>
      </c>
      <c r="K62" s="11">
        <v>20</v>
      </c>
      <c r="L62" s="11" t="s">
        <v>35</v>
      </c>
      <c r="M62" s="11" t="s">
        <v>36</v>
      </c>
      <c r="N62" s="11">
        <v>2</v>
      </c>
      <c r="O62" s="11">
        <v>45</v>
      </c>
      <c r="P62" s="11">
        <v>47</v>
      </c>
      <c r="Q62" s="11" t="s">
        <v>37</v>
      </c>
      <c r="R62" s="11" t="s">
        <v>30</v>
      </c>
      <c r="S62" s="6"/>
    </row>
    <row r="63" spans="1:19" ht="38.25" customHeight="1" x14ac:dyDescent="0.25">
      <c r="A63" s="11" t="s">
        <v>163</v>
      </c>
      <c r="B63" s="11" t="s">
        <v>164</v>
      </c>
      <c r="C63" s="11" t="s">
        <v>165</v>
      </c>
      <c r="D63" s="11" t="s">
        <v>159</v>
      </c>
      <c r="E63" s="11" t="s">
        <v>140</v>
      </c>
      <c r="F63" s="11" t="s">
        <v>158</v>
      </c>
      <c r="G63" s="11" t="s">
        <v>197</v>
      </c>
      <c r="H63" s="11" t="s">
        <v>19</v>
      </c>
      <c r="I63" s="12">
        <f>DATE(2018,2,25)</f>
        <v>43156</v>
      </c>
      <c r="J63" s="12">
        <f>DATE(2018,7,30)</f>
        <v>43311</v>
      </c>
      <c r="K63" s="11">
        <v>20</v>
      </c>
      <c r="L63" s="11" t="s">
        <v>35</v>
      </c>
      <c r="M63" s="11" t="s">
        <v>36</v>
      </c>
      <c r="N63" s="11">
        <v>6</v>
      </c>
      <c r="O63" s="11">
        <v>41</v>
      </c>
      <c r="P63" s="11">
        <v>77</v>
      </c>
      <c r="Q63" s="11" t="s">
        <v>202</v>
      </c>
      <c r="R63" s="11" t="s">
        <v>34</v>
      </c>
      <c r="S63" s="16"/>
    </row>
    <row r="64" spans="1:19" ht="38.25" customHeight="1" x14ac:dyDescent="0.25">
      <c r="A64" s="11" t="s">
        <v>163</v>
      </c>
      <c r="B64" s="11" t="s">
        <v>164</v>
      </c>
      <c r="C64" s="11" t="s">
        <v>165</v>
      </c>
      <c r="D64" s="11" t="s">
        <v>159</v>
      </c>
      <c r="E64" s="11" t="s">
        <v>140</v>
      </c>
      <c r="F64" s="11" t="s">
        <v>158</v>
      </c>
      <c r="G64" s="11" t="s">
        <v>288</v>
      </c>
      <c r="H64" s="11" t="s">
        <v>19</v>
      </c>
      <c r="I64" s="12">
        <f t="shared" ref="I64:J65" si="2">DATE(2018,4,23)</f>
        <v>43213</v>
      </c>
      <c r="J64" s="12">
        <f t="shared" si="2"/>
        <v>43213</v>
      </c>
      <c r="K64" s="11">
        <v>25</v>
      </c>
      <c r="L64" s="11" t="s">
        <v>32</v>
      </c>
      <c r="M64" s="11" t="s">
        <v>33</v>
      </c>
      <c r="N64" s="11">
        <v>1</v>
      </c>
      <c r="O64" s="11">
        <v>36.6</v>
      </c>
      <c r="P64" s="11">
        <v>36.6</v>
      </c>
      <c r="Q64" s="11" t="s">
        <v>23</v>
      </c>
      <c r="R64" s="11" t="s">
        <v>34</v>
      </c>
      <c r="S64" s="6"/>
    </row>
    <row r="65" spans="1:19" ht="38.25" customHeight="1" x14ac:dyDescent="0.25">
      <c r="A65" s="11" t="s">
        <v>163</v>
      </c>
      <c r="B65" s="11" t="s">
        <v>164</v>
      </c>
      <c r="C65" s="11" t="s">
        <v>165</v>
      </c>
      <c r="D65" s="11" t="s">
        <v>159</v>
      </c>
      <c r="E65" s="11" t="s">
        <v>140</v>
      </c>
      <c r="F65" s="11" t="s">
        <v>158</v>
      </c>
      <c r="G65" s="11" t="s">
        <v>62</v>
      </c>
      <c r="H65" s="11" t="s">
        <v>19</v>
      </c>
      <c r="I65" s="12">
        <f t="shared" si="2"/>
        <v>43213</v>
      </c>
      <c r="J65" s="12">
        <f t="shared" si="2"/>
        <v>43213</v>
      </c>
      <c r="K65" s="11">
        <v>120</v>
      </c>
      <c r="L65" s="11" t="s">
        <v>32</v>
      </c>
      <c r="M65" s="11" t="s">
        <v>39</v>
      </c>
      <c r="N65" s="11">
        <v>1</v>
      </c>
      <c r="O65" s="11">
        <v>218</v>
      </c>
      <c r="P65" s="11">
        <v>218</v>
      </c>
      <c r="Q65" s="11" t="s">
        <v>23</v>
      </c>
      <c r="R65" s="11" t="s">
        <v>34</v>
      </c>
      <c r="S65" s="6"/>
    </row>
    <row r="66" spans="1:19" ht="38.25" customHeight="1" x14ac:dyDescent="0.25">
      <c r="A66" s="11" t="s">
        <v>166</v>
      </c>
      <c r="B66" s="11" t="s">
        <v>169</v>
      </c>
      <c r="C66" s="11" t="s">
        <v>170</v>
      </c>
      <c r="D66" s="11" t="s">
        <v>159</v>
      </c>
      <c r="E66" s="11" t="s">
        <v>140</v>
      </c>
      <c r="F66" s="11" t="s">
        <v>158</v>
      </c>
      <c r="G66" s="11" t="s">
        <v>62</v>
      </c>
      <c r="H66" s="11" t="s">
        <v>19</v>
      </c>
      <c r="I66" s="12">
        <f>DATE(2018,2,22)</f>
        <v>43153</v>
      </c>
      <c r="J66" s="12">
        <f>DATE(2018,2,22)</f>
        <v>43153</v>
      </c>
      <c r="K66" s="11">
        <v>120</v>
      </c>
      <c r="L66" s="11" t="s">
        <v>32</v>
      </c>
      <c r="M66" s="11" t="s">
        <v>39</v>
      </c>
      <c r="N66" s="11">
        <v>1</v>
      </c>
      <c r="O66" s="11">
        <v>139</v>
      </c>
      <c r="P66" s="11">
        <v>139</v>
      </c>
      <c r="Q66" s="11" t="s">
        <v>23</v>
      </c>
      <c r="R66" s="11" t="s">
        <v>20</v>
      </c>
      <c r="S66" s="16"/>
    </row>
    <row r="67" spans="1:19" ht="38.25" customHeight="1" x14ac:dyDescent="0.25">
      <c r="A67" s="11" t="s">
        <v>166</v>
      </c>
      <c r="B67" s="11" t="s">
        <v>169</v>
      </c>
      <c r="C67" s="11" t="s">
        <v>170</v>
      </c>
      <c r="D67" s="11" t="s">
        <v>159</v>
      </c>
      <c r="E67" s="11" t="s">
        <v>140</v>
      </c>
      <c r="F67" s="11" t="s">
        <v>158</v>
      </c>
      <c r="G67" s="11" t="s">
        <v>88</v>
      </c>
      <c r="H67" s="11" t="s">
        <v>209</v>
      </c>
      <c r="I67" s="12">
        <f>DATE(2018,4,14)</f>
        <v>43204</v>
      </c>
      <c r="J67" s="12">
        <f>DATE(2018,4,14)</f>
        <v>43204</v>
      </c>
      <c r="K67" s="11">
        <v>2</v>
      </c>
      <c r="L67" s="11" t="s">
        <v>32</v>
      </c>
      <c r="M67" s="11" t="s">
        <v>33</v>
      </c>
      <c r="N67" s="11">
        <v>1</v>
      </c>
      <c r="O67" s="11">
        <v>5.99</v>
      </c>
      <c r="P67" s="11">
        <v>5.99</v>
      </c>
      <c r="Q67" s="11" t="s">
        <v>23</v>
      </c>
      <c r="R67" s="11" t="s">
        <v>20</v>
      </c>
      <c r="S67" s="17"/>
    </row>
    <row r="68" spans="1:19" ht="38.25" customHeight="1" x14ac:dyDescent="0.25">
      <c r="A68" s="11" t="s">
        <v>166</v>
      </c>
      <c r="B68" s="11" t="s">
        <v>169</v>
      </c>
      <c r="C68" s="11" t="s">
        <v>170</v>
      </c>
      <c r="D68" s="11" t="s">
        <v>159</v>
      </c>
      <c r="E68" s="11" t="s">
        <v>140</v>
      </c>
      <c r="F68" s="11" t="s">
        <v>158</v>
      </c>
      <c r="G68" s="11" t="s">
        <v>88</v>
      </c>
      <c r="H68" s="11" t="s">
        <v>209</v>
      </c>
      <c r="I68" s="12">
        <f>DATE(2018,4,14)</f>
        <v>43204</v>
      </c>
      <c r="J68" s="12">
        <f>DATE(2018,4,14)</f>
        <v>43204</v>
      </c>
      <c r="K68" s="11">
        <v>2</v>
      </c>
      <c r="L68" s="11" t="s">
        <v>32</v>
      </c>
      <c r="M68" s="11" t="s">
        <v>33</v>
      </c>
      <c r="N68" s="11">
        <v>1</v>
      </c>
      <c r="O68" s="11">
        <v>4.04</v>
      </c>
      <c r="P68" s="11">
        <v>4.04</v>
      </c>
      <c r="Q68" s="11" t="s">
        <v>23</v>
      </c>
      <c r="R68" s="11" t="s">
        <v>20</v>
      </c>
      <c r="S68" s="17"/>
    </row>
    <row r="69" spans="1:19" ht="38.25" customHeight="1" x14ac:dyDescent="0.25">
      <c r="A69" s="11" t="s">
        <v>166</v>
      </c>
      <c r="B69" s="11" t="s">
        <v>169</v>
      </c>
      <c r="C69" s="11" t="s">
        <v>170</v>
      </c>
      <c r="D69" s="11" t="s">
        <v>159</v>
      </c>
      <c r="E69" s="11" t="s">
        <v>140</v>
      </c>
      <c r="F69" s="11" t="s">
        <v>158</v>
      </c>
      <c r="G69" s="11" t="s">
        <v>210</v>
      </c>
      <c r="H69" s="11" t="s">
        <v>19</v>
      </c>
      <c r="I69" s="12">
        <f>DATE(2018,7,1)</f>
        <v>43282</v>
      </c>
      <c r="J69" s="12">
        <f>DATE(2018,10,31)</f>
        <v>43404</v>
      </c>
      <c r="K69" s="11">
        <v>690</v>
      </c>
      <c r="L69" s="11" t="s">
        <v>32</v>
      </c>
      <c r="M69" s="11" t="s">
        <v>127</v>
      </c>
      <c r="N69" s="11">
        <v>1</v>
      </c>
      <c r="O69" s="11">
        <v>966</v>
      </c>
      <c r="P69" s="11">
        <v>966</v>
      </c>
      <c r="Q69" s="11" t="s">
        <v>23</v>
      </c>
      <c r="R69" s="11" t="s">
        <v>42</v>
      </c>
      <c r="S69" s="6" t="s">
        <v>294</v>
      </c>
    </row>
    <row r="70" spans="1:19" ht="38.25" customHeight="1" x14ac:dyDescent="0.25">
      <c r="A70" s="11" t="s">
        <v>146</v>
      </c>
      <c r="B70" s="11" t="s">
        <v>160</v>
      </c>
      <c r="C70" s="11" t="s">
        <v>161</v>
      </c>
      <c r="D70" s="11" t="s">
        <v>162</v>
      </c>
      <c r="E70" s="11" t="s">
        <v>141</v>
      </c>
      <c r="F70" s="11" t="s">
        <v>158</v>
      </c>
      <c r="G70" s="11" t="s">
        <v>206</v>
      </c>
      <c r="H70" s="11" t="s">
        <v>19</v>
      </c>
      <c r="I70" s="12">
        <f>DATE(2018,1,1)</f>
        <v>43101</v>
      </c>
      <c r="J70" s="12">
        <f>DATE(2018,12,31)</f>
        <v>43465</v>
      </c>
      <c r="K70" s="11">
        <v>27</v>
      </c>
      <c r="L70" s="11" t="s">
        <v>117</v>
      </c>
      <c r="M70" s="11" t="s">
        <v>48</v>
      </c>
      <c r="N70" s="11">
        <v>140</v>
      </c>
      <c r="O70" s="11">
        <v>27</v>
      </c>
      <c r="P70" s="11">
        <v>120</v>
      </c>
      <c r="Q70" s="11" t="s">
        <v>207</v>
      </c>
      <c r="R70" s="11" t="s">
        <v>114</v>
      </c>
      <c r="S70" s="16"/>
    </row>
    <row r="71" spans="1:19" ht="38.25" customHeight="1" x14ac:dyDescent="0.25">
      <c r="A71" s="11" t="s">
        <v>166</v>
      </c>
      <c r="B71" s="11" t="s">
        <v>167</v>
      </c>
      <c r="C71" s="11" t="s">
        <v>168</v>
      </c>
      <c r="D71" s="11" t="s">
        <v>159</v>
      </c>
      <c r="E71" s="11" t="s">
        <v>140</v>
      </c>
      <c r="F71" s="11" t="s">
        <v>158</v>
      </c>
      <c r="G71" s="11" t="s">
        <v>88</v>
      </c>
      <c r="H71" s="11" t="s">
        <v>19</v>
      </c>
      <c r="I71" s="12">
        <f>DATE(2018,1,1)</f>
        <v>43101</v>
      </c>
      <c r="J71" s="12">
        <f>DATE(2018,12,31)</f>
        <v>43465</v>
      </c>
      <c r="K71" s="11">
        <v>0.04</v>
      </c>
      <c r="L71" s="11" t="s">
        <v>32</v>
      </c>
      <c r="M71" s="11" t="s">
        <v>55</v>
      </c>
      <c r="N71" s="11">
        <v>1</v>
      </c>
      <c r="O71" s="11">
        <v>4.5999999999999999E-2</v>
      </c>
      <c r="P71" s="11">
        <v>4.5999999999999999E-2</v>
      </c>
      <c r="Q71" s="11" t="s">
        <v>23</v>
      </c>
      <c r="R71" s="11" t="s">
        <v>42</v>
      </c>
      <c r="S71" s="17"/>
    </row>
    <row r="72" spans="1:19" ht="38.25" customHeight="1" x14ac:dyDescent="0.25">
      <c r="A72" s="11" t="s">
        <v>166</v>
      </c>
      <c r="B72" s="11" t="s">
        <v>167</v>
      </c>
      <c r="C72" s="11" t="s">
        <v>168</v>
      </c>
      <c r="D72" s="11" t="s">
        <v>159</v>
      </c>
      <c r="E72" s="11" t="s">
        <v>140</v>
      </c>
      <c r="F72" s="11" t="s">
        <v>158</v>
      </c>
      <c r="G72" s="11" t="s">
        <v>88</v>
      </c>
      <c r="H72" s="11" t="s">
        <v>19</v>
      </c>
      <c r="I72" s="12">
        <f>DATE(2018,1,1)</f>
        <v>43101</v>
      </c>
      <c r="J72" s="12">
        <f>DATE(2018,12,31)</f>
        <v>43465</v>
      </c>
      <c r="K72" s="11">
        <v>0.04</v>
      </c>
      <c r="L72" s="11" t="s">
        <v>32</v>
      </c>
      <c r="M72" s="11" t="s">
        <v>55</v>
      </c>
      <c r="N72" s="11">
        <v>1</v>
      </c>
      <c r="O72" s="11">
        <v>6.5000000000000002E-2</v>
      </c>
      <c r="P72" s="11">
        <v>6.5000000000000002E-2</v>
      </c>
      <c r="Q72" s="11" t="s">
        <v>23</v>
      </c>
      <c r="R72" s="11" t="s">
        <v>42</v>
      </c>
      <c r="S72" s="17"/>
    </row>
    <row r="73" spans="1:19" ht="38.25" customHeight="1" x14ac:dyDescent="0.25">
      <c r="A73" s="11" t="s">
        <v>172</v>
      </c>
      <c r="B73" s="11" t="s">
        <v>173</v>
      </c>
      <c r="C73" s="11" t="s">
        <v>174</v>
      </c>
      <c r="D73" s="11" t="s">
        <v>175</v>
      </c>
      <c r="E73" s="11" t="s">
        <v>141</v>
      </c>
      <c r="F73" s="11" t="s">
        <v>171</v>
      </c>
      <c r="G73" s="11" t="s">
        <v>197</v>
      </c>
      <c r="H73" s="11" t="s">
        <v>19</v>
      </c>
      <c r="I73" s="12">
        <f>DATE(2018,1,1)</f>
        <v>43101</v>
      </c>
      <c r="J73" s="12">
        <f>DATE(2018,12,31)</f>
        <v>43465</v>
      </c>
      <c r="K73" s="11">
        <v>20</v>
      </c>
      <c r="L73" s="11" t="s">
        <v>35</v>
      </c>
      <c r="M73" s="11" t="s">
        <v>36</v>
      </c>
      <c r="N73" s="11">
        <v>356</v>
      </c>
      <c r="O73" s="11">
        <v>20.5</v>
      </c>
      <c r="P73" s="11">
        <v>100</v>
      </c>
      <c r="Q73" s="11" t="s">
        <v>211</v>
      </c>
      <c r="R73" s="11" t="s">
        <v>212</v>
      </c>
      <c r="S73" s="17"/>
    </row>
    <row r="74" spans="1:19" ht="38.25" customHeight="1" x14ac:dyDescent="0.25">
      <c r="A74" s="11" t="s">
        <v>172</v>
      </c>
      <c r="B74" s="11" t="s">
        <v>173</v>
      </c>
      <c r="C74" s="11" t="s">
        <v>174</v>
      </c>
      <c r="D74" s="11" t="s">
        <v>175</v>
      </c>
      <c r="E74" s="11" t="s">
        <v>141</v>
      </c>
      <c r="F74" s="11" t="s">
        <v>171</v>
      </c>
      <c r="G74" s="11" t="s">
        <v>206</v>
      </c>
      <c r="H74" s="11" t="s">
        <v>19</v>
      </c>
      <c r="I74" s="12">
        <f>DATE(2018,5,22)</f>
        <v>43242</v>
      </c>
      <c r="J74" s="12">
        <f>DATE(2018,10,19)</f>
        <v>43392</v>
      </c>
      <c r="K74" s="11">
        <v>27</v>
      </c>
      <c r="L74" s="11" t="s">
        <v>117</v>
      </c>
      <c r="M74" s="11" t="s">
        <v>48</v>
      </c>
      <c r="N74" s="11">
        <v>72</v>
      </c>
      <c r="O74" s="11">
        <v>28</v>
      </c>
      <c r="P74" s="11">
        <v>108.2</v>
      </c>
      <c r="Q74" s="11" t="s">
        <v>211</v>
      </c>
      <c r="R74" s="11" t="s">
        <v>212</v>
      </c>
      <c r="S74" s="17"/>
    </row>
    <row r="75" spans="1:19" ht="38.25" customHeight="1" x14ac:dyDescent="0.25">
      <c r="A75" s="11" t="s">
        <v>172</v>
      </c>
      <c r="B75" s="11" t="s">
        <v>173</v>
      </c>
      <c r="C75" s="11" t="s">
        <v>174</v>
      </c>
      <c r="D75" s="11" t="s">
        <v>175</v>
      </c>
      <c r="E75" s="11" t="s">
        <v>141</v>
      </c>
      <c r="F75" s="11" t="s">
        <v>171</v>
      </c>
      <c r="G75" s="11" t="s">
        <v>206</v>
      </c>
      <c r="H75" s="11" t="s">
        <v>19</v>
      </c>
      <c r="I75" s="12">
        <f>DATE(2018,6,6)</f>
        <v>43257</v>
      </c>
      <c r="J75" s="12">
        <f>DATE(2018,10,1)</f>
        <v>43374</v>
      </c>
      <c r="K75" s="11">
        <v>27</v>
      </c>
      <c r="L75" s="11" t="s">
        <v>117</v>
      </c>
      <c r="M75" s="11" t="s">
        <v>48</v>
      </c>
      <c r="N75" s="11">
        <v>32</v>
      </c>
      <c r="O75" s="11">
        <v>28</v>
      </c>
      <c r="P75" s="11">
        <v>67</v>
      </c>
      <c r="Q75" s="11" t="s">
        <v>211</v>
      </c>
      <c r="R75" s="11" t="s">
        <v>212</v>
      </c>
      <c r="S75" s="17"/>
    </row>
    <row r="76" spans="1:19" ht="38.25" customHeight="1" x14ac:dyDescent="0.25">
      <c r="A76" s="11" t="s">
        <v>176</v>
      </c>
      <c r="B76" s="11" t="s">
        <v>177</v>
      </c>
      <c r="C76" s="11" t="s">
        <v>178</v>
      </c>
      <c r="D76" s="11" t="s">
        <v>179</v>
      </c>
      <c r="E76" s="11" t="s">
        <v>141</v>
      </c>
      <c r="F76" s="11" t="s">
        <v>171</v>
      </c>
      <c r="G76" s="11" t="s">
        <v>197</v>
      </c>
      <c r="H76" s="11" t="s">
        <v>19</v>
      </c>
      <c r="I76" s="12">
        <f>DATE(2018,5,10)</f>
        <v>43230</v>
      </c>
      <c r="J76" s="12">
        <f>DATE(2018,5,10)</f>
        <v>43230</v>
      </c>
      <c r="K76" s="11">
        <v>20</v>
      </c>
      <c r="L76" s="11" t="s">
        <v>35</v>
      </c>
      <c r="M76" s="11" t="s">
        <v>36</v>
      </c>
      <c r="N76" s="11">
        <v>1</v>
      </c>
      <c r="O76" s="11">
        <v>40</v>
      </c>
      <c r="P76" s="11">
        <v>55.45</v>
      </c>
      <c r="Q76" s="11" t="s">
        <v>25</v>
      </c>
      <c r="R76" s="11" t="s">
        <v>130</v>
      </c>
      <c r="S76" s="17"/>
    </row>
    <row r="77" spans="1:19" ht="38.25" customHeight="1" x14ac:dyDescent="0.25">
      <c r="A77" s="11" t="s">
        <v>176</v>
      </c>
      <c r="B77" s="11" t="s">
        <v>177</v>
      </c>
      <c r="C77" s="11" t="s">
        <v>178</v>
      </c>
      <c r="D77" s="11" t="s">
        <v>179</v>
      </c>
      <c r="E77" s="11" t="s">
        <v>141</v>
      </c>
      <c r="F77" s="11" t="s">
        <v>171</v>
      </c>
      <c r="G77" s="11" t="s">
        <v>197</v>
      </c>
      <c r="H77" s="11" t="s">
        <v>19</v>
      </c>
      <c r="I77" s="12">
        <f>DATE(2018,5,21)</f>
        <v>43241</v>
      </c>
      <c r="J77" s="12">
        <f>DATE(2018,5,21)</f>
        <v>43241</v>
      </c>
      <c r="K77" s="11">
        <v>20</v>
      </c>
      <c r="L77" s="11" t="s">
        <v>35</v>
      </c>
      <c r="M77" s="11" t="s">
        <v>36</v>
      </c>
      <c r="N77" s="11">
        <v>1</v>
      </c>
      <c r="O77" s="11">
        <v>40</v>
      </c>
      <c r="P77" s="11">
        <v>46.01</v>
      </c>
      <c r="Q77" s="11" t="s">
        <v>25</v>
      </c>
      <c r="R77" s="11" t="s">
        <v>130</v>
      </c>
      <c r="S77" s="17"/>
    </row>
    <row r="78" spans="1:19" ht="38.25" customHeight="1" x14ac:dyDescent="0.25">
      <c r="A78" s="11" t="s">
        <v>176</v>
      </c>
      <c r="B78" s="11" t="s">
        <v>177</v>
      </c>
      <c r="C78" s="11" t="s">
        <v>178</v>
      </c>
      <c r="D78" s="11" t="s">
        <v>179</v>
      </c>
      <c r="E78" s="11" t="s">
        <v>141</v>
      </c>
      <c r="F78" s="11" t="s">
        <v>171</v>
      </c>
      <c r="G78" s="11" t="s">
        <v>197</v>
      </c>
      <c r="H78" s="11" t="s">
        <v>19</v>
      </c>
      <c r="I78" s="12">
        <f>DATE(2018,7,10)</f>
        <v>43291</v>
      </c>
      <c r="J78" s="12">
        <f>DATE(2018,7,10)</f>
        <v>43291</v>
      </c>
      <c r="K78" s="11">
        <v>20</v>
      </c>
      <c r="L78" s="11" t="s">
        <v>35</v>
      </c>
      <c r="M78" s="11" t="s">
        <v>205</v>
      </c>
      <c r="N78" s="11">
        <v>1</v>
      </c>
      <c r="O78" s="11">
        <v>47.042000000000002</v>
      </c>
      <c r="P78" s="11">
        <v>47.042000000000002</v>
      </c>
      <c r="Q78" s="11" t="s">
        <v>25</v>
      </c>
      <c r="R78" s="11" t="s">
        <v>34</v>
      </c>
      <c r="S78" s="17"/>
    </row>
    <row r="79" spans="1:19" ht="38.25" customHeight="1" x14ac:dyDescent="0.25">
      <c r="A79" s="11" t="s">
        <v>176</v>
      </c>
      <c r="B79" s="11" t="s">
        <v>177</v>
      </c>
      <c r="C79" s="11" t="s">
        <v>178</v>
      </c>
      <c r="D79" s="11" t="s">
        <v>179</v>
      </c>
      <c r="E79" s="11" t="s">
        <v>141</v>
      </c>
      <c r="F79" s="11" t="s">
        <v>171</v>
      </c>
      <c r="G79" s="11" t="s">
        <v>197</v>
      </c>
      <c r="H79" s="11" t="s">
        <v>19</v>
      </c>
      <c r="I79" s="12">
        <f>DATE(2018,7,21)</f>
        <v>43302</v>
      </c>
      <c r="J79" s="12">
        <f>DATE(2018,7,21)</f>
        <v>43302</v>
      </c>
      <c r="K79" s="11">
        <v>20</v>
      </c>
      <c r="L79" s="11" t="s">
        <v>35</v>
      </c>
      <c r="M79" s="11" t="s">
        <v>36</v>
      </c>
      <c r="N79" s="11">
        <v>1</v>
      </c>
      <c r="O79" s="11">
        <v>40</v>
      </c>
      <c r="P79" s="11">
        <v>46</v>
      </c>
      <c r="Q79" s="11" t="s">
        <v>25</v>
      </c>
      <c r="R79" s="11" t="s">
        <v>34</v>
      </c>
      <c r="S79" s="17"/>
    </row>
    <row r="80" spans="1:19" ht="38.25" customHeight="1" x14ac:dyDescent="0.25">
      <c r="A80" s="11" t="s">
        <v>176</v>
      </c>
      <c r="B80" s="11" t="s">
        <v>177</v>
      </c>
      <c r="C80" s="11" t="s">
        <v>178</v>
      </c>
      <c r="D80" s="11" t="s">
        <v>179</v>
      </c>
      <c r="E80" s="11" t="s">
        <v>141</v>
      </c>
      <c r="F80" s="11" t="s">
        <v>171</v>
      </c>
      <c r="G80" s="11" t="s">
        <v>214</v>
      </c>
      <c r="H80" s="11" t="s">
        <v>19</v>
      </c>
      <c r="I80" s="12">
        <f>DATE(2018,8,31)</f>
        <v>43343</v>
      </c>
      <c r="J80" s="12">
        <f>DATE(2018,8,31)</f>
        <v>43343</v>
      </c>
      <c r="K80" s="11">
        <v>1.0000000000000001E-5</v>
      </c>
      <c r="L80" s="11" t="s">
        <v>32</v>
      </c>
      <c r="M80" s="11" t="s">
        <v>100</v>
      </c>
      <c r="N80" s="11">
        <v>1</v>
      </c>
      <c r="O80" s="11">
        <v>1.2999999999999999E-4</v>
      </c>
      <c r="P80" s="11">
        <v>1.2999999999999999E-4</v>
      </c>
      <c r="Q80" s="11" t="s">
        <v>215</v>
      </c>
      <c r="R80" s="11" t="s">
        <v>212</v>
      </c>
      <c r="S80" s="6" t="s">
        <v>294</v>
      </c>
    </row>
    <row r="81" spans="1:19" ht="38.25" customHeight="1" x14ac:dyDescent="0.25">
      <c r="A81" s="11" t="s">
        <v>176</v>
      </c>
      <c r="B81" s="11" t="s">
        <v>177</v>
      </c>
      <c r="C81" s="11" t="s">
        <v>178</v>
      </c>
      <c r="D81" s="11" t="s">
        <v>179</v>
      </c>
      <c r="E81" s="11" t="s">
        <v>141</v>
      </c>
      <c r="F81" s="11" t="s">
        <v>171</v>
      </c>
      <c r="G81" s="11" t="s">
        <v>197</v>
      </c>
      <c r="H81" s="11" t="s">
        <v>19</v>
      </c>
      <c r="I81" s="12">
        <f>DATE(2018,9,17)</f>
        <v>43360</v>
      </c>
      <c r="J81" s="12">
        <f>DATE(2018,9,27)</f>
        <v>43370</v>
      </c>
      <c r="K81" s="11">
        <v>20</v>
      </c>
      <c r="L81" s="11" t="s">
        <v>35</v>
      </c>
      <c r="M81" s="11" t="s">
        <v>36</v>
      </c>
      <c r="N81" s="11">
        <v>2</v>
      </c>
      <c r="O81" s="11">
        <v>45</v>
      </c>
      <c r="P81" s="11">
        <v>56</v>
      </c>
      <c r="Q81" s="11" t="s">
        <v>25</v>
      </c>
      <c r="R81" s="11" t="s">
        <v>34</v>
      </c>
      <c r="S81" s="16"/>
    </row>
    <row r="82" spans="1:19" ht="38.25" customHeight="1" x14ac:dyDescent="0.25">
      <c r="A82" s="11" t="s">
        <v>176</v>
      </c>
      <c r="B82" s="11" t="s">
        <v>177</v>
      </c>
      <c r="C82" s="11" t="s">
        <v>178</v>
      </c>
      <c r="D82" s="11" t="s">
        <v>179</v>
      </c>
      <c r="E82" s="11" t="s">
        <v>141</v>
      </c>
      <c r="F82" s="11" t="s">
        <v>171</v>
      </c>
      <c r="G82" s="11" t="s">
        <v>197</v>
      </c>
      <c r="H82" s="11" t="s">
        <v>19</v>
      </c>
      <c r="I82" s="12">
        <f>DATE(2018,12,6)</f>
        <v>43440</v>
      </c>
      <c r="J82" s="12">
        <f>DATE(2018,12,11)</f>
        <v>43445</v>
      </c>
      <c r="K82" s="11">
        <v>20</v>
      </c>
      <c r="L82" s="11" t="s">
        <v>35</v>
      </c>
      <c r="M82" s="11" t="s">
        <v>36</v>
      </c>
      <c r="N82" s="11">
        <v>4</v>
      </c>
      <c r="O82" s="11">
        <v>41.500999999999998</v>
      </c>
      <c r="P82" s="11">
        <v>78.566999999999993</v>
      </c>
      <c r="Q82" s="11" t="s">
        <v>216</v>
      </c>
      <c r="R82" s="11" t="s">
        <v>20</v>
      </c>
      <c r="S82" s="6"/>
    </row>
    <row r="83" spans="1:19" ht="38.25" customHeight="1" x14ac:dyDescent="0.25">
      <c r="A83" s="11" t="s">
        <v>191</v>
      </c>
      <c r="B83" s="11" t="s">
        <v>192</v>
      </c>
      <c r="C83" s="11" t="s">
        <v>193</v>
      </c>
      <c r="D83" s="11" t="s">
        <v>180</v>
      </c>
      <c r="E83" s="11" t="s">
        <v>45</v>
      </c>
      <c r="F83" s="11" t="s">
        <v>180</v>
      </c>
      <c r="G83" s="11" t="s">
        <v>287</v>
      </c>
      <c r="H83" s="11" t="s">
        <v>282</v>
      </c>
      <c r="I83" s="12">
        <v>43434</v>
      </c>
      <c r="J83" s="12">
        <v>43434</v>
      </c>
      <c r="K83" s="11">
        <v>17</v>
      </c>
      <c r="L83" s="11" t="s">
        <v>74</v>
      </c>
      <c r="M83" s="11" t="s">
        <v>112</v>
      </c>
      <c r="N83" s="11">
        <v>1</v>
      </c>
      <c r="O83" s="11">
        <v>17.2</v>
      </c>
      <c r="P83" s="11">
        <v>17.2</v>
      </c>
      <c r="Q83" s="11" t="s">
        <v>40</v>
      </c>
      <c r="R83" s="11" t="s">
        <v>34</v>
      </c>
      <c r="S83" s="6"/>
    </row>
    <row r="84" spans="1:19" ht="38.25" customHeight="1" x14ac:dyDescent="0.25">
      <c r="A84" s="11" t="s">
        <v>187</v>
      </c>
      <c r="B84" s="11" t="s">
        <v>188</v>
      </c>
      <c r="C84" s="11" t="s">
        <v>189</v>
      </c>
      <c r="D84" s="11" t="s">
        <v>190</v>
      </c>
      <c r="E84" s="11" t="s">
        <v>26</v>
      </c>
      <c r="F84" s="11" t="s">
        <v>180</v>
      </c>
      <c r="G84" s="11" t="s">
        <v>125</v>
      </c>
      <c r="H84" s="11" t="s">
        <v>282</v>
      </c>
      <c r="I84" s="12">
        <f>DATE(2018,5,23)</f>
        <v>43243</v>
      </c>
      <c r="J84" s="12">
        <f>DATE(2018,8,31)</f>
        <v>43343</v>
      </c>
      <c r="K84" s="11">
        <v>45</v>
      </c>
      <c r="L84" s="11" t="s">
        <v>126</v>
      </c>
      <c r="M84" s="11" t="s">
        <v>245</v>
      </c>
      <c r="N84" s="11">
        <v>1</v>
      </c>
      <c r="O84" s="11">
        <v>52</v>
      </c>
      <c r="P84" s="11">
        <v>52</v>
      </c>
      <c r="Q84" s="11" t="s">
        <v>219</v>
      </c>
      <c r="R84" s="11" t="s">
        <v>220</v>
      </c>
      <c r="S84" s="6"/>
    </row>
    <row r="85" spans="1:19" ht="38.25" customHeight="1" x14ac:dyDescent="0.25">
      <c r="A85" s="11" t="s">
        <v>185</v>
      </c>
      <c r="B85" s="11" t="s">
        <v>186</v>
      </c>
      <c r="C85" s="11" t="s">
        <v>184</v>
      </c>
      <c r="D85" s="11" t="s">
        <v>180</v>
      </c>
      <c r="E85" s="11" t="s">
        <v>140</v>
      </c>
      <c r="F85" s="11" t="s">
        <v>180</v>
      </c>
      <c r="G85" s="11" t="s">
        <v>125</v>
      </c>
      <c r="H85" s="11" t="s">
        <v>282</v>
      </c>
      <c r="I85" s="12">
        <f>DATE(2018,7,12)</f>
        <v>43293</v>
      </c>
      <c r="J85" s="12">
        <f>DATE(2018,7,12)</f>
        <v>43293</v>
      </c>
      <c r="K85" s="11">
        <v>128</v>
      </c>
      <c r="L85" s="11" t="s">
        <v>126</v>
      </c>
      <c r="M85" s="11" t="s">
        <v>245</v>
      </c>
      <c r="N85" s="11">
        <v>1</v>
      </c>
      <c r="O85" s="11">
        <v>128.5</v>
      </c>
      <c r="P85" s="11">
        <v>128.5</v>
      </c>
      <c r="Q85" s="11" t="s">
        <v>202</v>
      </c>
      <c r="R85" s="11" t="s">
        <v>34</v>
      </c>
      <c r="S85" s="6"/>
    </row>
    <row r="86" spans="1:19" ht="38.25" customHeight="1" x14ac:dyDescent="0.25">
      <c r="A86" s="11" t="s">
        <v>185</v>
      </c>
      <c r="B86" s="11" t="s">
        <v>186</v>
      </c>
      <c r="C86" s="11" t="s">
        <v>184</v>
      </c>
      <c r="D86" s="11" t="s">
        <v>180</v>
      </c>
      <c r="E86" s="11" t="s">
        <v>140</v>
      </c>
      <c r="F86" s="11" t="s">
        <v>180</v>
      </c>
      <c r="G86" s="11" t="s">
        <v>217</v>
      </c>
      <c r="H86" s="11" t="s">
        <v>282</v>
      </c>
      <c r="I86" s="12">
        <f>DATE(2018,8,18)</f>
        <v>43330</v>
      </c>
      <c r="J86" s="12">
        <f>DATE(2018,8,18)</f>
        <v>43330</v>
      </c>
      <c r="K86" s="11">
        <v>12.5</v>
      </c>
      <c r="L86" s="11" t="s">
        <v>218</v>
      </c>
      <c r="M86" s="11" t="s">
        <v>27</v>
      </c>
      <c r="N86" s="11">
        <v>1</v>
      </c>
      <c r="O86" s="11">
        <v>13.5</v>
      </c>
      <c r="P86" s="11">
        <v>13.5</v>
      </c>
      <c r="Q86" s="11" t="s">
        <v>37</v>
      </c>
      <c r="R86" s="11" t="s">
        <v>30</v>
      </c>
      <c r="S86" s="6"/>
    </row>
    <row r="87" spans="1:19" ht="38.25" customHeight="1" x14ac:dyDescent="0.25">
      <c r="A87" s="11" t="s">
        <v>185</v>
      </c>
      <c r="B87" s="11" t="s">
        <v>186</v>
      </c>
      <c r="C87" s="11" t="s">
        <v>184</v>
      </c>
      <c r="D87" s="11" t="s">
        <v>180</v>
      </c>
      <c r="E87" s="11" t="s">
        <v>140</v>
      </c>
      <c r="F87" s="11" t="s">
        <v>180</v>
      </c>
      <c r="G87" s="11" t="s">
        <v>125</v>
      </c>
      <c r="H87" s="11" t="s">
        <v>282</v>
      </c>
      <c r="I87" s="12">
        <f>DATE(2018,9,12)</f>
        <v>43355</v>
      </c>
      <c r="J87" s="12">
        <f>DATE(2018,9,12)</f>
        <v>43355</v>
      </c>
      <c r="K87" s="11">
        <v>128</v>
      </c>
      <c r="L87" s="11" t="s">
        <v>126</v>
      </c>
      <c r="M87" s="11" t="s">
        <v>245</v>
      </c>
      <c r="N87" s="11">
        <v>1</v>
      </c>
      <c r="O87" s="11">
        <v>129.6</v>
      </c>
      <c r="P87" s="11">
        <v>129.6</v>
      </c>
      <c r="Q87" s="11" t="s">
        <v>23</v>
      </c>
      <c r="R87" s="11" t="s">
        <v>34</v>
      </c>
      <c r="S87" s="6"/>
    </row>
    <row r="88" spans="1:19" ht="38.25" customHeight="1" x14ac:dyDescent="0.25">
      <c r="A88" s="11" t="s">
        <v>185</v>
      </c>
      <c r="B88" s="11" t="s">
        <v>186</v>
      </c>
      <c r="C88" s="11" t="s">
        <v>184</v>
      </c>
      <c r="D88" s="11" t="s">
        <v>180</v>
      </c>
      <c r="E88" s="11" t="s">
        <v>140</v>
      </c>
      <c r="F88" s="11" t="s">
        <v>180</v>
      </c>
      <c r="G88" s="11" t="s">
        <v>217</v>
      </c>
      <c r="H88" s="11" t="s">
        <v>282</v>
      </c>
      <c r="I88" s="12">
        <f>DATE(2018,9,20)</f>
        <v>43363</v>
      </c>
      <c r="J88" s="12">
        <f>DATE(2018,9,20)</f>
        <v>43363</v>
      </c>
      <c r="K88" s="11">
        <v>12.5</v>
      </c>
      <c r="L88" s="11" t="s">
        <v>218</v>
      </c>
      <c r="M88" s="11" t="s">
        <v>27</v>
      </c>
      <c r="N88" s="11">
        <v>1</v>
      </c>
      <c r="O88" s="11">
        <v>17.100000000000001</v>
      </c>
      <c r="P88" s="11">
        <v>17.100000000000001</v>
      </c>
      <c r="Q88" s="11" t="s">
        <v>23</v>
      </c>
      <c r="R88" s="11" t="s">
        <v>42</v>
      </c>
      <c r="S88" s="6"/>
    </row>
    <row r="89" spans="1:19" ht="38.25" customHeight="1" x14ac:dyDescent="0.25">
      <c r="A89" s="11" t="s">
        <v>194</v>
      </c>
      <c r="B89" s="11" t="s">
        <v>195</v>
      </c>
      <c r="C89" s="11" t="s">
        <v>196</v>
      </c>
      <c r="D89" s="11" t="s">
        <v>181</v>
      </c>
      <c r="E89" s="11" t="s">
        <v>141</v>
      </c>
      <c r="F89" s="11" t="s">
        <v>180</v>
      </c>
      <c r="G89" s="11" t="s">
        <v>197</v>
      </c>
      <c r="H89" s="11" t="s">
        <v>19</v>
      </c>
      <c r="I89" s="12">
        <f>DATE(2018,6,29)</f>
        <v>43280</v>
      </c>
      <c r="J89" s="12">
        <f>DATE(2018,6,29)</f>
        <v>43280</v>
      </c>
      <c r="K89" s="11">
        <v>20</v>
      </c>
      <c r="L89" s="11" t="s">
        <v>35</v>
      </c>
      <c r="M89" s="11" t="s">
        <v>36</v>
      </c>
      <c r="N89" s="11">
        <v>1</v>
      </c>
      <c r="O89" s="11">
        <v>90</v>
      </c>
      <c r="P89" s="11">
        <v>90</v>
      </c>
      <c r="Q89" s="11" t="s">
        <v>25</v>
      </c>
      <c r="R89" s="11" t="s">
        <v>34</v>
      </c>
      <c r="S89" s="6"/>
    </row>
    <row r="90" spans="1:19" ht="38.25" customHeight="1" x14ac:dyDescent="0.25">
      <c r="A90" s="11" t="s">
        <v>163</v>
      </c>
      <c r="B90" s="11" t="s">
        <v>182</v>
      </c>
      <c r="C90" s="11" t="s">
        <v>183</v>
      </c>
      <c r="D90" s="11" t="s">
        <v>180</v>
      </c>
      <c r="E90" s="11" t="s">
        <v>140</v>
      </c>
      <c r="F90" s="11" t="s">
        <v>180</v>
      </c>
      <c r="G90" s="11" t="s">
        <v>62</v>
      </c>
      <c r="H90" s="11" t="s">
        <v>19</v>
      </c>
      <c r="I90" s="12">
        <f>DATE(2018,3,3)</f>
        <v>43162</v>
      </c>
      <c r="J90" s="12">
        <f>DATE(2018,3,3)</f>
        <v>43162</v>
      </c>
      <c r="K90" s="11">
        <v>120</v>
      </c>
      <c r="L90" s="11" t="s">
        <v>32</v>
      </c>
      <c r="M90" s="11" t="s">
        <v>39</v>
      </c>
      <c r="N90" s="11">
        <v>1</v>
      </c>
      <c r="O90" s="11">
        <v>134</v>
      </c>
      <c r="P90" s="11">
        <v>134</v>
      </c>
      <c r="Q90" s="11" t="s">
        <v>23</v>
      </c>
      <c r="R90" s="11" t="s">
        <v>29</v>
      </c>
      <c r="S90" s="6"/>
    </row>
    <row r="91" spans="1:19" ht="38.25" customHeight="1" x14ac:dyDescent="0.25">
      <c r="A91" s="11" t="s">
        <v>163</v>
      </c>
      <c r="B91" s="11" t="s">
        <v>182</v>
      </c>
      <c r="C91" s="11" t="s">
        <v>183</v>
      </c>
      <c r="D91" s="11" t="s">
        <v>180</v>
      </c>
      <c r="E91" s="11" t="s">
        <v>140</v>
      </c>
      <c r="F91" s="11" t="s">
        <v>180</v>
      </c>
      <c r="G91" s="11" t="s">
        <v>62</v>
      </c>
      <c r="H91" s="11" t="s">
        <v>19</v>
      </c>
      <c r="I91" s="12">
        <f>DATE(2018,3,21)</f>
        <v>43180</v>
      </c>
      <c r="J91" s="12">
        <f>DATE(2018,3,21)</f>
        <v>43180</v>
      </c>
      <c r="K91" s="11">
        <v>120</v>
      </c>
      <c r="L91" s="11" t="s">
        <v>32</v>
      </c>
      <c r="M91" s="11" t="s">
        <v>39</v>
      </c>
      <c r="N91" s="11">
        <v>1</v>
      </c>
      <c r="O91" s="11">
        <v>324</v>
      </c>
      <c r="P91" s="11">
        <v>324</v>
      </c>
      <c r="Q91" s="11" t="s">
        <v>23</v>
      </c>
      <c r="R91" s="11" t="s">
        <v>29</v>
      </c>
      <c r="S91" s="6"/>
    </row>
    <row r="92" spans="1:19" ht="38.25" customHeight="1" x14ac:dyDescent="0.25">
      <c r="A92" s="11" t="s">
        <v>163</v>
      </c>
      <c r="B92" s="11" t="s">
        <v>182</v>
      </c>
      <c r="C92" s="11" t="s">
        <v>183</v>
      </c>
      <c r="D92" s="11" t="s">
        <v>180</v>
      </c>
      <c r="E92" s="11" t="s">
        <v>140</v>
      </c>
      <c r="F92" s="11" t="s">
        <v>180</v>
      </c>
      <c r="G92" s="11" t="s">
        <v>62</v>
      </c>
      <c r="H92" s="11" t="s">
        <v>19</v>
      </c>
      <c r="I92" s="12">
        <f t="shared" ref="I92:J93" si="3">DATE(2018,11,20)</f>
        <v>43424</v>
      </c>
      <c r="J92" s="12">
        <f t="shared" si="3"/>
        <v>43424</v>
      </c>
      <c r="K92" s="11">
        <v>120</v>
      </c>
      <c r="L92" s="11" t="s">
        <v>32</v>
      </c>
      <c r="M92" s="11" t="s">
        <v>39</v>
      </c>
      <c r="N92" s="11">
        <v>1</v>
      </c>
      <c r="O92" s="11">
        <v>181</v>
      </c>
      <c r="P92" s="11">
        <v>181</v>
      </c>
      <c r="Q92" s="11" t="s">
        <v>23</v>
      </c>
      <c r="R92" s="11" t="s">
        <v>29</v>
      </c>
      <c r="S92" s="6"/>
    </row>
    <row r="93" spans="1:19" ht="38.25" customHeight="1" x14ac:dyDescent="0.25">
      <c r="A93" s="11" t="s">
        <v>163</v>
      </c>
      <c r="B93" s="11" t="s">
        <v>182</v>
      </c>
      <c r="C93" s="11" t="s">
        <v>183</v>
      </c>
      <c r="D93" s="11" t="s">
        <v>180</v>
      </c>
      <c r="E93" s="11" t="s">
        <v>140</v>
      </c>
      <c r="F93" s="11" t="s">
        <v>180</v>
      </c>
      <c r="G93" s="11" t="s">
        <v>62</v>
      </c>
      <c r="H93" s="11" t="s">
        <v>19</v>
      </c>
      <c r="I93" s="12">
        <f t="shared" si="3"/>
        <v>43424</v>
      </c>
      <c r="J93" s="12">
        <f t="shared" si="3"/>
        <v>43424</v>
      </c>
      <c r="K93" s="11">
        <v>120</v>
      </c>
      <c r="L93" s="11" t="s">
        <v>32</v>
      </c>
      <c r="M93" s="11" t="s">
        <v>39</v>
      </c>
      <c r="N93" s="11">
        <v>1</v>
      </c>
      <c r="O93" s="11">
        <v>211</v>
      </c>
      <c r="P93" s="11">
        <v>211</v>
      </c>
      <c r="Q93" s="11" t="s">
        <v>23</v>
      </c>
      <c r="R93" s="11" t="s">
        <v>29</v>
      </c>
      <c r="S93" s="6"/>
    </row>
    <row r="94" spans="1:19" ht="38.25" customHeight="1" x14ac:dyDescent="0.25">
      <c r="A94" s="11" t="s">
        <v>43</v>
      </c>
      <c r="B94" s="11" t="s">
        <v>280</v>
      </c>
      <c r="C94" s="11" t="s">
        <v>279</v>
      </c>
      <c r="D94" s="11" t="s">
        <v>44</v>
      </c>
      <c r="E94" s="11" t="s">
        <v>45</v>
      </c>
      <c r="F94" s="11" t="s">
        <v>56</v>
      </c>
      <c r="G94" s="11" t="s">
        <v>197</v>
      </c>
      <c r="H94" s="11" t="s">
        <v>19</v>
      </c>
      <c r="I94" s="12">
        <v>43101</v>
      </c>
      <c r="J94" s="12">
        <v>43465</v>
      </c>
      <c r="K94" s="11">
        <v>20</v>
      </c>
      <c r="L94" s="11" t="s">
        <v>35</v>
      </c>
      <c r="M94" s="11" t="s">
        <v>36</v>
      </c>
      <c r="N94" s="11">
        <v>12</v>
      </c>
      <c r="O94" s="11">
        <v>21.5</v>
      </c>
      <c r="P94" s="11">
        <v>43.6</v>
      </c>
      <c r="Q94" s="11" t="s">
        <v>198</v>
      </c>
      <c r="R94" s="11" t="s">
        <v>34</v>
      </c>
      <c r="S94" s="18"/>
    </row>
    <row r="95" spans="1:19" ht="38.25" customHeight="1" x14ac:dyDescent="0.25">
      <c r="A95" s="11" t="s">
        <v>47</v>
      </c>
      <c r="B95" s="11" t="s">
        <v>50</v>
      </c>
      <c r="C95" s="11" t="s">
        <v>51</v>
      </c>
      <c r="D95" s="11" t="s">
        <v>17</v>
      </c>
      <c r="E95" s="11" t="s">
        <v>284</v>
      </c>
      <c r="F95" s="11" t="s">
        <v>17</v>
      </c>
      <c r="G95" s="11" t="s">
        <v>206</v>
      </c>
      <c r="H95" s="11" t="s">
        <v>19</v>
      </c>
      <c r="I95" s="12">
        <f>DATE(2018,3,15)</f>
        <v>43174</v>
      </c>
      <c r="J95" s="12">
        <f>DATE(2018,3,15)</f>
        <v>43174</v>
      </c>
      <c r="K95" s="11">
        <v>13</v>
      </c>
      <c r="L95" s="11" t="s">
        <v>32</v>
      </c>
      <c r="M95" s="11" t="s">
        <v>48</v>
      </c>
      <c r="N95" s="11">
        <v>1</v>
      </c>
      <c r="O95" s="11">
        <v>17.96</v>
      </c>
      <c r="P95" s="11">
        <v>17.96</v>
      </c>
      <c r="Q95" s="11" t="s">
        <v>23</v>
      </c>
      <c r="R95" s="11" t="s">
        <v>29</v>
      </c>
      <c r="S95" s="6" t="s">
        <v>294</v>
      </c>
    </row>
    <row r="96" spans="1:19" ht="38.25" customHeight="1" x14ac:dyDescent="0.25">
      <c r="A96" s="11" t="s">
        <v>47</v>
      </c>
      <c r="B96" s="11" t="s">
        <v>50</v>
      </c>
      <c r="C96" s="11" t="s">
        <v>51</v>
      </c>
      <c r="D96" s="11" t="s">
        <v>17</v>
      </c>
      <c r="E96" s="11" t="s">
        <v>284</v>
      </c>
      <c r="F96" s="11" t="s">
        <v>17</v>
      </c>
      <c r="G96" s="11" t="s">
        <v>263</v>
      </c>
      <c r="H96" s="11" t="s">
        <v>282</v>
      </c>
      <c r="I96" s="12">
        <f>DATE(2018,12,9)</f>
        <v>43443</v>
      </c>
      <c r="J96" s="12">
        <f>DATE(2018,12,9)</f>
        <v>43443</v>
      </c>
      <c r="K96" s="11">
        <v>49.6</v>
      </c>
      <c r="L96" s="11" t="s">
        <v>52</v>
      </c>
      <c r="M96" s="11" t="s">
        <v>27</v>
      </c>
      <c r="N96" s="11">
        <v>1</v>
      </c>
      <c r="O96" s="11">
        <v>53.6</v>
      </c>
      <c r="P96" s="11">
        <v>53.6</v>
      </c>
      <c r="Q96" s="11" t="s">
        <v>25</v>
      </c>
      <c r="R96" s="11" t="s">
        <v>115</v>
      </c>
      <c r="S96" s="6"/>
    </row>
    <row r="97" spans="1:19" ht="38.25" customHeight="1" x14ac:dyDescent="0.25">
      <c r="A97" s="11" t="s">
        <v>246</v>
      </c>
      <c r="B97" s="11" t="s">
        <v>247</v>
      </c>
      <c r="C97" s="11" t="s">
        <v>248</v>
      </c>
      <c r="D97" s="11" t="s">
        <v>249</v>
      </c>
      <c r="E97" s="11" t="s">
        <v>21</v>
      </c>
      <c r="F97" s="11" t="s">
        <v>240</v>
      </c>
      <c r="G97" s="11" t="s">
        <v>199</v>
      </c>
      <c r="H97" s="11" t="s">
        <v>19</v>
      </c>
      <c r="I97" s="12">
        <f>DATE(2018,9,25)</f>
        <v>43368</v>
      </c>
      <c r="J97" s="12">
        <f>DATE(2018,9,25)</f>
        <v>43368</v>
      </c>
      <c r="K97" s="11">
        <v>4</v>
      </c>
      <c r="L97" s="11" t="s">
        <v>32</v>
      </c>
      <c r="M97" s="11" t="s">
        <v>33</v>
      </c>
      <c r="N97" s="11">
        <v>1</v>
      </c>
      <c r="O97" s="11">
        <v>6.86</v>
      </c>
      <c r="P97" s="11">
        <v>6.86</v>
      </c>
      <c r="Q97" s="11" t="s">
        <v>22</v>
      </c>
      <c r="R97" s="11" t="s">
        <v>29</v>
      </c>
      <c r="S97" s="6" t="s">
        <v>294</v>
      </c>
    </row>
    <row r="98" spans="1:19" ht="38.25" customHeight="1" x14ac:dyDescent="0.25">
      <c r="A98" s="11" t="s">
        <v>241</v>
      </c>
      <c r="B98" s="11" t="s">
        <v>242</v>
      </c>
      <c r="C98" s="11" t="s">
        <v>243</v>
      </c>
      <c r="D98" s="11" t="s">
        <v>244</v>
      </c>
      <c r="E98" s="11" t="s">
        <v>21</v>
      </c>
      <c r="F98" s="11" t="s">
        <v>240</v>
      </c>
      <c r="G98" s="11" t="s">
        <v>125</v>
      </c>
      <c r="H98" s="11" t="s">
        <v>282</v>
      </c>
      <c r="I98" s="12">
        <f>DATE(2018,12,4)</f>
        <v>43438</v>
      </c>
      <c r="J98" s="12">
        <f>DATE(2018,12,4)</f>
        <v>43438</v>
      </c>
      <c r="K98" s="11">
        <v>45</v>
      </c>
      <c r="L98" s="11" t="s">
        <v>126</v>
      </c>
      <c r="M98" s="11" t="s">
        <v>245</v>
      </c>
      <c r="N98" s="11">
        <v>1</v>
      </c>
      <c r="O98" s="11">
        <v>57</v>
      </c>
      <c r="P98" s="11">
        <v>57</v>
      </c>
      <c r="Q98" s="11" t="s">
        <v>23</v>
      </c>
      <c r="R98" s="11" t="s">
        <v>93</v>
      </c>
      <c r="S98" s="6"/>
    </row>
    <row r="99" spans="1:19" ht="38.25" customHeight="1" x14ac:dyDescent="0.25">
      <c r="A99" s="11" t="s">
        <v>252</v>
      </c>
      <c r="B99" s="11" t="s">
        <v>255</v>
      </c>
      <c r="C99" s="11" t="s">
        <v>256</v>
      </c>
      <c r="D99" s="11" t="s">
        <v>223</v>
      </c>
      <c r="E99" s="11" t="s">
        <v>98</v>
      </c>
      <c r="F99" s="11" t="s">
        <v>223</v>
      </c>
      <c r="G99" s="11" t="s">
        <v>197</v>
      </c>
      <c r="H99" s="11" t="s">
        <v>19</v>
      </c>
      <c r="I99" s="12">
        <f>DATE(2018,1,1)</f>
        <v>43101</v>
      </c>
      <c r="J99" s="12">
        <f>DATE(2018,1,31)</f>
        <v>43131</v>
      </c>
      <c r="K99" s="11">
        <v>20</v>
      </c>
      <c r="L99" s="11" t="s">
        <v>35</v>
      </c>
      <c r="M99" s="11" t="s">
        <v>36</v>
      </c>
      <c r="N99" s="11">
        <v>14</v>
      </c>
      <c r="O99" s="11">
        <v>20</v>
      </c>
      <c r="P99" s="11">
        <v>30</v>
      </c>
      <c r="Q99" s="11" t="s">
        <v>274</v>
      </c>
      <c r="R99" s="11" t="s">
        <v>269</v>
      </c>
      <c r="S99" s="6"/>
    </row>
    <row r="100" spans="1:19" ht="38.25" customHeight="1" x14ac:dyDescent="0.25">
      <c r="A100" s="11" t="s">
        <v>252</v>
      </c>
      <c r="B100" s="11" t="s">
        <v>255</v>
      </c>
      <c r="C100" s="11" t="s">
        <v>256</v>
      </c>
      <c r="D100" s="11" t="s">
        <v>223</v>
      </c>
      <c r="E100" s="11" t="s">
        <v>98</v>
      </c>
      <c r="F100" s="11" t="s">
        <v>223</v>
      </c>
      <c r="G100" s="11" t="s">
        <v>197</v>
      </c>
      <c r="H100" s="11" t="s">
        <v>19</v>
      </c>
      <c r="I100" s="12">
        <f>DATE(2018,2,1)</f>
        <v>43132</v>
      </c>
      <c r="J100" s="12">
        <f>DATE(2018,2,28)</f>
        <v>43159</v>
      </c>
      <c r="K100" s="11">
        <v>20</v>
      </c>
      <c r="L100" s="11" t="s">
        <v>224</v>
      </c>
      <c r="M100" s="11" t="s">
        <v>36</v>
      </c>
      <c r="N100" s="11">
        <v>9</v>
      </c>
      <c r="O100" s="11">
        <v>20</v>
      </c>
      <c r="P100" s="11">
        <v>32</v>
      </c>
      <c r="Q100" s="11" t="s">
        <v>268</v>
      </c>
      <c r="R100" s="11" t="s">
        <v>269</v>
      </c>
      <c r="S100" s="6"/>
    </row>
    <row r="101" spans="1:19" ht="38.25" customHeight="1" x14ac:dyDescent="0.25">
      <c r="A101" s="11" t="s">
        <v>252</v>
      </c>
      <c r="B101" s="11" t="s">
        <v>255</v>
      </c>
      <c r="C101" s="11" t="s">
        <v>256</v>
      </c>
      <c r="D101" s="11" t="s">
        <v>223</v>
      </c>
      <c r="E101" s="11" t="s">
        <v>98</v>
      </c>
      <c r="F101" s="11" t="s">
        <v>223</v>
      </c>
      <c r="G101" s="11" t="s">
        <v>197</v>
      </c>
      <c r="H101" s="11" t="s">
        <v>19</v>
      </c>
      <c r="I101" s="12">
        <f>DATE(2018,3,1)</f>
        <v>43160</v>
      </c>
      <c r="J101" s="12">
        <f>DATE(2018,3,31)</f>
        <v>43190</v>
      </c>
      <c r="K101" s="11">
        <v>20</v>
      </c>
      <c r="L101" s="11" t="s">
        <v>224</v>
      </c>
      <c r="M101" s="11" t="s">
        <v>36</v>
      </c>
      <c r="N101" s="11">
        <v>11</v>
      </c>
      <c r="O101" s="11">
        <v>20</v>
      </c>
      <c r="P101" s="11">
        <v>47</v>
      </c>
      <c r="Q101" s="11" t="s">
        <v>275</v>
      </c>
      <c r="R101" s="11" t="s">
        <v>269</v>
      </c>
      <c r="S101" s="6"/>
    </row>
    <row r="102" spans="1:19" ht="38.25" customHeight="1" x14ac:dyDescent="0.25">
      <c r="A102" s="11" t="s">
        <v>252</v>
      </c>
      <c r="B102" s="11" t="s">
        <v>255</v>
      </c>
      <c r="C102" s="11" t="s">
        <v>256</v>
      </c>
      <c r="D102" s="11" t="s">
        <v>223</v>
      </c>
      <c r="E102" s="11" t="s">
        <v>98</v>
      </c>
      <c r="F102" s="11" t="s">
        <v>223</v>
      </c>
      <c r="G102" s="11" t="s">
        <v>197</v>
      </c>
      <c r="H102" s="11" t="s">
        <v>19</v>
      </c>
      <c r="I102" s="12">
        <f>DATE(2018,4,1)</f>
        <v>43191</v>
      </c>
      <c r="J102" s="12">
        <f>DATE(2018,4,30)</f>
        <v>43220</v>
      </c>
      <c r="K102" s="11">
        <v>20</v>
      </c>
      <c r="L102" s="11" t="s">
        <v>224</v>
      </c>
      <c r="M102" s="11" t="s">
        <v>36</v>
      </c>
      <c r="N102" s="11">
        <v>12</v>
      </c>
      <c r="O102" s="11">
        <v>20</v>
      </c>
      <c r="P102" s="11">
        <v>61</v>
      </c>
      <c r="Q102" s="11" t="s">
        <v>268</v>
      </c>
      <c r="R102" s="11" t="s">
        <v>269</v>
      </c>
      <c r="S102" s="6"/>
    </row>
    <row r="103" spans="1:19" ht="38.25" customHeight="1" x14ac:dyDescent="0.25">
      <c r="A103" s="11" t="s">
        <v>252</v>
      </c>
      <c r="B103" s="11" t="s">
        <v>255</v>
      </c>
      <c r="C103" s="11" t="s">
        <v>256</v>
      </c>
      <c r="D103" s="11" t="s">
        <v>223</v>
      </c>
      <c r="E103" s="11" t="s">
        <v>98</v>
      </c>
      <c r="F103" s="11" t="s">
        <v>223</v>
      </c>
      <c r="G103" s="11" t="s">
        <v>197</v>
      </c>
      <c r="H103" s="11" t="s">
        <v>19</v>
      </c>
      <c r="I103" s="12">
        <f>DATE(2018,5,1)</f>
        <v>43221</v>
      </c>
      <c r="J103" s="12">
        <f>DATE(2018,5,31)</f>
        <v>43251</v>
      </c>
      <c r="K103" s="11">
        <v>20</v>
      </c>
      <c r="L103" s="11" t="s">
        <v>224</v>
      </c>
      <c r="M103" s="11" t="s">
        <v>36</v>
      </c>
      <c r="N103" s="11">
        <v>16</v>
      </c>
      <c r="O103" s="11">
        <v>20</v>
      </c>
      <c r="P103" s="11">
        <v>49</v>
      </c>
      <c r="Q103" s="11" t="s">
        <v>270</v>
      </c>
      <c r="R103" s="11" t="s">
        <v>269</v>
      </c>
      <c r="S103" s="6"/>
    </row>
    <row r="104" spans="1:19" ht="38.25" customHeight="1" x14ac:dyDescent="0.25">
      <c r="A104" s="11" t="s">
        <v>252</v>
      </c>
      <c r="B104" s="11" t="s">
        <v>255</v>
      </c>
      <c r="C104" s="11" t="s">
        <v>256</v>
      </c>
      <c r="D104" s="11" t="s">
        <v>223</v>
      </c>
      <c r="E104" s="11" t="s">
        <v>98</v>
      </c>
      <c r="F104" s="11" t="s">
        <v>223</v>
      </c>
      <c r="G104" s="11" t="s">
        <v>197</v>
      </c>
      <c r="H104" s="11" t="s">
        <v>19</v>
      </c>
      <c r="I104" s="12">
        <f>DATE(2018,6,1)</f>
        <v>43252</v>
      </c>
      <c r="J104" s="12">
        <f>DATE(2018,6,30)</f>
        <v>43281</v>
      </c>
      <c r="K104" s="11">
        <v>20</v>
      </c>
      <c r="L104" s="11" t="s">
        <v>35</v>
      </c>
      <c r="M104" s="11" t="s">
        <v>36</v>
      </c>
      <c r="N104" s="11">
        <v>20</v>
      </c>
      <c r="O104" s="11">
        <v>20</v>
      </c>
      <c r="P104" s="11">
        <v>83</v>
      </c>
      <c r="Q104" s="11" t="s">
        <v>268</v>
      </c>
      <c r="R104" s="11" t="s">
        <v>269</v>
      </c>
      <c r="S104" s="6"/>
    </row>
    <row r="105" spans="1:19" ht="38.25" customHeight="1" x14ac:dyDescent="0.25">
      <c r="A105" s="11" t="s">
        <v>252</v>
      </c>
      <c r="B105" s="11" t="s">
        <v>255</v>
      </c>
      <c r="C105" s="11" t="s">
        <v>256</v>
      </c>
      <c r="D105" s="11" t="s">
        <v>223</v>
      </c>
      <c r="E105" s="11" t="s">
        <v>98</v>
      </c>
      <c r="F105" s="11" t="s">
        <v>223</v>
      </c>
      <c r="G105" s="11" t="s">
        <v>197</v>
      </c>
      <c r="H105" s="11" t="s">
        <v>19</v>
      </c>
      <c r="I105" s="12">
        <f>DATE(2018,7,1)</f>
        <v>43282</v>
      </c>
      <c r="J105" s="12">
        <f>DATE(2018,7,30)</f>
        <v>43311</v>
      </c>
      <c r="K105" s="11">
        <v>20</v>
      </c>
      <c r="L105" s="11" t="s">
        <v>224</v>
      </c>
      <c r="M105" s="11" t="s">
        <v>36</v>
      </c>
      <c r="N105" s="11">
        <v>25</v>
      </c>
      <c r="O105" s="11">
        <v>20</v>
      </c>
      <c r="P105" s="11">
        <v>63</v>
      </c>
      <c r="Q105" s="11" t="s">
        <v>268</v>
      </c>
      <c r="R105" s="11" t="s">
        <v>269</v>
      </c>
      <c r="S105" s="6"/>
    </row>
    <row r="106" spans="1:19" ht="38.25" customHeight="1" x14ac:dyDescent="0.25">
      <c r="A106" s="11" t="s">
        <v>252</v>
      </c>
      <c r="B106" s="11" t="s">
        <v>255</v>
      </c>
      <c r="C106" s="11" t="s">
        <v>256</v>
      </c>
      <c r="D106" s="11" t="s">
        <v>223</v>
      </c>
      <c r="E106" s="11" t="s">
        <v>98</v>
      </c>
      <c r="F106" s="11" t="s">
        <v>223</v>
      </c>
      <c r="G106" s="11" t="s">
        <v>197</v>
      </c>
      <c r="H106" s="11" t="s">
        <v>19</v>
      </c>
      <c r="I106" s="12">
        <f>DATE(2018,8,1)</f>
        <v>43313</v>
      </c>
      <c r="J106" s="12">
        <f>DATE(2018,8,31)</f>
        <v>43343</v>
      </c>
      <c r="K106" s="11">
        <v>20</v>
      </c>
      <c r="L106" s="11" t="s">
        <v>35</v>
      </c>
      <c r="M106" s="11" t="s">
        <v>36</v>
      </c>
      <c r="N106" s="11">
        <v>10</v>
      </c>
      <c r="O106" s="11">
        <v>20</v>
      </c>
      <c r="P106" s="11">
        <v>29</v>
      </c>
      <c r="Q106" s="11" t="s">
        <v>271</v>
      </c>
      <c r="R106" s="11" t="s">
        <v>269</v>
      </c>
      <c r="S106" s="6"/>
    </row>
    <row r="107" spans="1:19" ht="38.25" customHeight="1" x14ac:dyDescent="0.25">
      <c r="A107" s="11" t="s">
        <v>252</v>
      </c>
      <c r="B107" s="11" t="s">
        <v>255</v>
      </c>
      <c r="C107" s="11" t="s">
        <v>256</v>
      </c>
      <c r="D107" s="11" t="s">
        <v>223</v>
      </c>
      <c r="E107" s="11" t="s">
        <v>98</v>
      </c>
      <c r="F107" s="11" t="s">
        <v>223</v>
      </c>
      <c r="G107" s="11" t="s">
        <v>197</v>
      </c>
      <c r="H107" s="11" t="s">
        <v>19</v>
      </c>
      <c r="I107" s="12">
        <f>DATE(2018,9,1)</f>
        <v>43344</v>
      </c>
      <c r="J107" s="12">
        <f>DATE(2018,9,30)</f>
        <v>43373</v>
      </c>
      <c r="K107" s="11">
        <v>20</v>
      </c>
      <c r="L107" s="11" t="s">
        <v>35</v>
      </c>
      <c r="M107" s="11" t="s">
        <v>36</v>
      </c>
      <c r="N107" s="11">
        <v>14</v>
      </c>
      <c r="O107" s="11">
        <v>20</v>
      </c>
      <c r="P107" s="11">
        <v>38</v>
      </c>
      <c r="Q107" s="11" t="s">
        <v>268</v>
      </c>
      <c r="R107" s="11" t="s">
        <v>269</v>
      </c>
      <c r="S107" s="6"/>
    </row>
    <row r="108" spans="1:19" ht="38.25" customHeight="1" x14ac:dyDescent="0.25">
      <c r="A108" s="11" t="s">
        <v>252</v>
      </c>
      <c r="B108" s="11" t="s">
        <v>255</v>
      </c>
      <c r="C108" s="11" t="s">
        <v>256</v>
      </c>
      <c r="D108" s="11" t="s">
        <v>223</v>
      </c>
      <c r="E108" s="11" t="s">
        <v>98</v>
      </c>
      <c r="F108" s="11" t="s">
        <v>223</v>
      </c>
      <c r="G108" s="11" t="s">
        <v>197</v>
      </c>
      <c r="H108" s="11" t="s">
        <v>19</v>
      </c>
      <c r="I108" s="12">
        <f>DATE(2018,10,1)</f>
        <v>43374</v>
      </c>
      <c r="J108" s="12">
        <f>DATE(2018,10,31)</f>
        <v>43404</v>
      </c>
      <c r="K108" s="11">
        <v>20</v>
      </c>
      <c r="L108" s="11" t="s">
        <v>35</v>
      </c>
      <c r="M108" s="11" t="s">
        <v>36</v>
      </c>
      <c r="N108" s="11">
        <v>13</v>
      </c>
      <c r="O108" s="11">
        <v>20</v>
      </c>
      <c r="P108" s="11">
        <v>27</v>
      </c>
      <c r="Q108" s="11" t="s">
        <v>268</v>
      </c>
      <c r="R108" s="11" t="s">
        <v>269</v>
      </c>
      <c r="S108" s="6"/>
    </row>
    <row r="109" spans="1:19" ht="38.25" customHeight="1" x14ac:dyDescent="0.25">
      <c r="A109" s="11" t="s">
        <v>252</v>
      </c>
      <c r="B109" s="11" t="s">
        <v>255</v>
      </c>
      <c r="C109" s="11" t="s">
        <v>256</v>
      </c>
      <c r="D109" s="11" t="s">
        <v>223</v>
      </c>
      <c r="E109" s="11" t="s">
        <v>98</v>
      </c>
      <c r="F109" s="11" t="s">
        <v>223</v>
      </c>
      <c r="G109" s="11" t="s">
        <v>197</v>
      </c>
      <c r="H109" s="11" t="s">
        <v>19</v>
      </c>
      <c r="I109" s="12">
        <f>DATE(2018,11,1)</f>
        <v>43405</v>
      </c>
      <c r="J109" s="12">
        <f>DATE(2018,11,30)</f>
        <v>43434</v>
      </c>
      <c r="K109" s="11">
        <v>20</v>
      </c>
      <c r="L109" s="11" t="s">
        <v>35</v>
      </c>
      <c r="M109" s="11" t="s">
        <v>36</v>
      </c>
      <c r="N109" s="11">
        <v>17</v>
      </c>
      <c r="O109" s="11">
        <v>20</v>
      </c>
      <c r="P109" s="11">
        <v>47</v>
      </c>
      <c r="Q109" s="11" t="s">
        <v>270</v>
      </c>
      <c r="R109" s="11" t="s">
        <v>269</v>
      </c>
      <c r="S109" s="6"/>
    </row>
    <row r="110" spans="1:19" ht="38.25" customHeight="1" x14ac:dyDescent="0.25">
      <c r="A110" s="11" t="s">
        <v>252</v>
      </c>
      <c r="B110" s="11" t="s">
        <v>255</v>
      </c>
      <c r="C110" s="11" t="s">
        <v>256</v>
      </c>
      <c r="D110" s="11" t="s">
        <v>223</v>
      </c>
      <c r="E110" s="11" t="s">
        <v>98</v>
      </c>
      <c r="F110" s="11" t="s">
        <v>223</v>
      </c>
      <c r="G110" s="11" t="s">
        <v>197</v>
      </c>
      <c r="H110" s="11" t="s">
        <v>19</v>
      </c>
      <c r="I110" s="12">
        <f>DATE(2018,12,1)</f>
        <v>43435</v>
      </c>
      <c r="J110" s="12">
        <f>DATE(2018,12,31)</f>
        <v>43465</v>
      </c>
      <c r="K110" s="11">
        <v>20</v>
      </c>
      <c r="L110" s="11" t="s">
        <v>35</v>
      </c>
      <c r="M110" s="11" t="s">
        <v>36</v>
      </c>
      <c r="N110" s="11">
        <v>10</v>
      </c>
      <c r="O110" s="11">
        <v>20</v>
      </c>
      <c r="P110" s="11">
        <v>34</v>
      </c>
      <c r="Q110" s="11" t="s">
        <v>268</v>
      </c>
      <c r="R110" s="11" t="s">
        <v>269</v>
      </c>
      <c r="S110" s="6"/>
    </row>
    <row r="111" spans="1:19" ht="38.25" customHeight="1" x14ac:dyDescent="0.25">
      <c r="A111" s="11" t="s">
        <v>250</v>
      </c>
      <c r="B111" s="11" t="s">
        <v>250</v>
      </c>
      <c r="C111" s="11" t="s">
        <v>251</v>
      </c>
      <c r="D111" s="11" t="s">
        <v>223</v>
      </c>
      <c r="E111" s="11" t="s">
        <v>21</v>
      </c>
      <c r="F111" s="11" t="s">
        <v>223</v>
      </c>
      <c r="G111" s="11" t="s">
        <v>63</v>
      </c>
      <c r="H111" s="11" t="s">
        <v>31</v>
      </c>
      <c r="I111" s="12">
        <f>DATE(2018,7,9)</f>
        <v>43290</v>
      </c>
      <c r="J111" s="12">
        <f>DATE(2018,7,9)</f>
        <v>43290</v>
      </c>
      <c r="K111" s="11">
        <v>22.5</v>
      </c>
      <c r="L111" s="11" t="s">
        <v>32</v>
      </c>
      <c r="M111" s="11" t="s">
        <v>33</v>
      </c>
      <c r="N111" s="11">
        <v>1</v>
      </c>
      <c r="O111" s="11">
        <v>106.99</v>
      </c>
      <c r="P111" s="11">
        <v>106.99</v>
      </c>
      <c r="Q111" s="11" t="s">
        <v>22</v>
      </c>
      <c r="R111" s="11" t="s">
        <v>29</v>
      </c>
      <c r="S111" s="6" t="s">
        <v>294</v>
      </c>
    </row>
    <row r="112" spans="1:19" ht="38.25" customHeight="1" x14ac:dyDescent="0.25">
      <c r="A112" s="11" t="s">
        <v>252</v>
      </c>
      <c r="B112" s="11" t="s">
        <v>253</v>
      </c>
      <c r="C112" s="11" t="s">
        <v>254</v>
      </c>
      <c r="D112" s="11" t="s">
        <v>239</v>
      </c>
      <c r="E112" s="11" t="s">
        <v>98</v>
      </c>
      <c r="F112" s="11" t="s">
        <v>223</v>
      </c>
      <c r="G112" s="11" t="s">
        <v>197</v>
      </c>
      <c r="H112" s="11" t="s">
        <v>19</v>
      </c>
      <c r="I112" s="12">
        <f>DATE(2018,1,1)</f>
        <v>43101</v>
      </c>
      <c r="J112" s="12">
        <f>DATE(2018,1,31)</f>
        <v>43131</v>
      </c>
      <c r="K112" s="11">
        <v>20</v>
      </c>
      <c r="L112" s="11" t="s">
        <v>224</v>
      </c>
      <c r="M112" s="11" t="s">
        <v>36</v>
      </c>
      <c r="N112" s="11">
        <v>15</v>
      </c>
      <c r="O112" s="11">
        <v>20</v>
      </c>
      <c r="P112" s="11">
        <v>54</v>
      </c>
      <c r="Q112" s="11" t="s">
        <v>273</v>
      </c>
      <c r="R112" s="11" t="s">
        <v>269</v>
      </c>
      <c r="S112" s="6"/>
    </row>
    <row r="113" spans="1:19" ht="38.25" customHeight="1" x14ac:dyDescent="0.25">
      <c r="A113" s="11" t="s">
        <v>252</v>
      </c>
      <c r="B113" s="11" t="s">
        <v>253</v>
      </c>
      <c r="C113" s="11" t="s">
        <v>254</v>
      </c>
      <c r="D113" s="11" t="s">
        <v>239</v>
      </c>
      <c r="E113" s="11" t="s">
        <v>98</v>
      </c>
      <c r="F113" s="11" t="s">
        <v>223</v>
      </c>
      <c r="G113" s="11" t="s">
        <v>197</v>
      </c>
      <c r="H113" s="11" t="s">
        <v>19</v>
      </c>
      <c r="I113" s="12">
        <f>DATE(2018,2,1)</f>
        <v>43132</v>
      </c>
      <c r="J113" s="12">
        <f>DATE(2018,2,28)</f>
        <v>43159</v>
      </c>
      <c r="K113" s="11">
        <v>20</v>
      </c>
      <c r="L113" s="11" t="s">
        <v>224</v>
      </c>
      <c r="M113" s="11" t="s">
        <v>36</v>
      </c>
      <c r="N113" s="11">
        <v>14</v>
      </c>
      <c r="O113" s="11">
        <v>20</v>
      </c>
      <c r="P113" s="11">
        <v>63</v>
      </c>
      <c r="Q113" s="11" t="s">
        <v>274</v>
      </c>
      <c r="R113" s="11" t="s">
        <v>269</v>
      </c>
      <c r="S113" s="6"/>
    </row>
    <row r="114" spans="1:19" ht="38.25" customHeight="1" x14ac:dyDescent="0.25">
      <c r="A114" s="11" t="s">
        <v>252</v>
      </c>
      <c r="B114" s="11" t="s">
        <v>253</v>
      </c>
      <c r="C114" s="11" t="s">
        <v>254</v>
      </c>
      <c r="D114" s="11" t="s">
        <v>239</v>
      </c>
      <c r="E114" s="11" t="s">
        <v>98</v>
      </c>
      <c r="F114" s="11" t="s">
        <v>223</v>
      </c>
      <c r="G114" s="11" t="s">
        <v>197</v>
      </c>
      <c r="H114" s="11" t="s">
        <v>19</v>
      </c>
      <c r="I114" s="12">
        <f>DATE(2018,3,1)</f>
        <v>43160</v>
      </c>
      <c r="J114" s="12">
        <f>DATE(2018,3,31)</f>
        <v>43190</v>
      </c>
      <c r="K114" s="11">
        <v>20</v>
      </c>
      <c r="L114" s="11" t="s">
        <v>224</v>
      </c>
      <c r="M114" s="11" t="s">
        <v>36</v>
      </c>
      <c r="N114" s="11">
        <v>9</v>
      </c>
      <c r="O114" s="11">
        <v>20</v>
      </c>
      <c r="P114" s="11">
        <v>59</v>
      </c>
      <c r="Q114" s="11" t="s">
        <v>268</v>
      </c>
      <c r="R114" s="11" t="s">
        <v>269</v>
      </c>
      <c r="S114" s="6"/>
    </row>
    <row r="115" spans="1:19" ht="38.25" customHeight="1" x14ac:dyDescent="0.25">
      <c r="A115" s="11" t="s">
        <v>252</v>
      </c>
      <c r="B115" s="11" t="s">
        <v>253</v>
      </c>
      <c r="C115" s="11" t="s">
        <v>254</v>
      </c>
      <c r="D115" s="11" t="s">
        <v>239</v>
      </c>
      <c r="E115" s="11" t="s">
        <v>98</v>
      </c>
      <c r="F115" s="11" t="s">
        <v>223</v>
      </c>
      <c r="G115" s="11" t="s">
        <v>197</v>
      </c>
      <c r="H115" s="11" t="s">
        <v>19</v>
      </c>
      <c r="I115" s="12">
        <f>DATE(2018,4,1)</f>
        <v>43191</v>
      </c>
      <c r="J115" s="12">
        <f>DATE(2018,4,30)</f>
        <v>43220</v>
      </c>
      <c r="K115" s="11">
        <v>20</v>
      </c>
      <c r="L115" s="11" t="s">
        <v>224</v>
      </c>
      <c r="M115" s="11" t="s">
        <v>36</v>
      </c>
      <c r="N115" s="11">
        <v>21</v>
      </c>
      <c r="O115" s="11">
        <v>20</v>
      </c>
      <c r="P115" s="11">
        <v>50</v>
      </c>
      <c r="Q115" s="11" t="s">
        <v>268</v>
      </c>
      <c r="R115" s="11" t="s">
        <v>269</v>
      </c>
      <c r="S115" s="6"/>
    </row>
    <row r="116" spans="1:19" ht="38.25" customHeight="1" x14ac:dyDescent="0.25">
      <c r="A116" s="11" t="s">
        <v>252</v>
      </c>
      <c r="B116" s="11" t="s">
        <v>253</v>
      </c>
      <c r="C116" s="11" t="s">
        <v>254</v>
      </c>
      <c r="D116" s="11" t="s">
        <v>239</v>
      </c>
      <c r="E116" s="11" t="s">
        <v>98</v>
      </c>
      <c r="F116" s="11" t="s">
        <v>223</v>
      </c>
      <c r="G116" s="11" t="s">
        <v>197</v>
      </c>
      <c r="H116" s="11" t="s">
        <v>19</v>
      </c>
      <c r="I116" s="12">
        <f>DATE(2018,5,1)</f>
        <v>43221</v>
      </c>
      <c r="J116" s="12">
        <f>DATE(2018,5,31)</f>
        <v>43251</v>
      </c>
      <c r="K116" s="11">
        <v>20</v>
      </c>
      <c r="L116" s="11" t="s">
        <v>224</v>
      </c>
      <c r="M116" s="11" t="s">
        <v>36</v>
      </c>
      <c r="N116" s="11">
        <v>20</v>
      </c>
      <c r="O116" s="11">
        <v>20</v>
      </c>
      <c r="P116" s="11">
        <v>47</v>
      </c>
      <c r="Q116" s="11" t="s">
        <v>270</v>
      </c>
      <c r="R116" s="11" t="s">
        <v>269</v>
      </c>
      <c r="S116" s="6"/>
    </row>
    <row r="117" spans="1:19" ht="38.25" customHeight="1" x14ac:dyDescent="0.25">
      <c r="A117" s="11" t="s">
        <v>252</v>
      </c>
      <c r="B117" s="11" t="s">
        <v>253</v>
      </c>
      <c r="C117" s="11" t="s">
        <v>254</v>
      </c>
      <c r="D117" s="11" t="s">
        <v>239</v>
      </c>
      <c r="E117" s="11" t="s">
        <v>98</v>
      </c>
      <c r="F117" s="11" t="s">
        <v>223</v>
      </c>
      <c r="G117" s="11" t="s">
        <v>197</v>
      </c>
      <c r="H117" s="11" t="s">
        <v>19</v>
      </c>
      <c r="I117" s="12">
        <f>DATE(2018,6,1)</f>
        <v>43252</v>
      </c>
      <c r="J117" s="12">
        <f>DATE(2018,6,30)</f>
        <v>43281</v>
      </c>
      <c r="K117" s="11">
        <v>20</v>
      </c>
      <c r="L117" s="11" t="s">
        <v>35</v>
      </c>
      <c r="M117" s="11" t="s">
        <v>36</v>
      </c>
      <c r="N117" s="11">
        <v>16</v>
      </c>
      <c r="O117" s="11">
        <v>20</v>
      </c>
      <c r="P117" s="11">
        <v>68</v>
      </c>
      <c r="Q117" s="11" t="s">
        <v>268</v>
      </c>
      <c r="R117" s="11" t="s">
        <v>269</v>
      </c>
      <c r="S117" s="6"/>
    </row>
    <row r="118" spans="1:19" ht="38.25" customHeight="1" x14ac:dyDescent="0.25">
      <c r="A118" s="11" t="s">
        <v>252</v>
      </c>
      <c r="B118" s="11" t="s">
        <v>253</v>
      </c>
      <c r="C118" s="11" t="s">
        <v>254</v>
      </c>
      <c r="D118" s="11" t="s">
        <v>239</v>
      </c>
      <c r="E118" s="11" t="s">
        <v>98</v>
      </c>
      <c r="F118" s="11" t="s">
        <v>223</v>
      </c>
      <c r="G118" s="11" t="s">
        <v>197</v>
      </c>
      <c r="H118" s="11" t="s">
        <v>19</v>
      </c>
      <c r="I118" s="12">
        <f>DATE(2018,7,1)</f>
        <v>43282</v>
      </c>
      <c r="J118" s="12">
        <f>DATE(2018,7,31)</f>
        <v>43312</v>
      </c>
      <c r="K118" s="11">
        <v>20</v>
      </c>
      <c r="L118" s="11" t="s">
        <v>35</v>
      </c>
      <c r="M118" s="11" t="s">
        <v>36</v>
      </c>
      <c r="N118" s="11">
        <v>21</v>
      </c>
      <c r="O118" s="11">
        <v>20</v>
      </c>
      <c r="P118" s="11">
        <v>49</v>
      </c>
      <c r="Q118" s="11" t="s">
        <v>211</v>
      </c>
      <c r="R118" s="11" t="s">
        <v>269</v>
      </c>
      <c r="S118" s="6"/>
    </row>
    <row r="119" spans="1:19" ht="38.25" customHeight="1" x14ac:dyDescent="0.25">
      <c r="A119" s="11" t="s">
        <v>252</v>
      </c>
      <c r="B119" s="11" t="s">
        <v>253</v>
      </c>
      <c r="C119" s="11" t="s">
        <v>254</v>
      </c>
      <c r="D119" s="11" t="s">
        <v>239</v>
      </c>
      <c r="E119" s="11" t="s">
        <v>98</v>
      </c>
      <c r="F119" s="11" t="s">
        <v>223</v>
      </c>
      <c r="G119" s="11" t="s">
        <v>197</v>
      </c>
      <c r="H119" s="11" t="s">
        <v>19</v>
      </c>
      <c r="I119" s="12">
        <f>DATE(2018,8,1)</f>
        <v>43313</v>
      </c>
      <c r="J119" s="12">
        <f>DATE(2018,8,31)</f>
        <v>43343</v>
      </c>
      <c r="K119" s="11">
        <v>20</v>
      </c>
      <c r="L119" s="11" t="s">
        <v>224</v>
      </c>
      <c r="M119" s="11" t="s">
        <v>36</v>
      </c>
      <c r="N119" s="11">
        <v>22</v>
      </c>
      <c r="O119" s="11">
        <v>20</v>
      </c>
      <c r="P119" s="11">
        <v>56</v>
      </c>
      <c r="Q119" s="11" t="s">
        <v>268</v>
      </c>
      <c r="R119" s="11" t="s">
        <v>269</v>
      </c>
      <c r="S119" s="6"/>
    </row>
    <row r="120" spans="1:19" ht="38.25" customHeight="1" x14ac:dyDescent="0.25">
      <c r="A120" s="11" t="s">
        <v>252</v>
      </c>
      <c r="B120" s="11" t="s">
        <v>253</v>
      </c>
      <c r="C120" s="11" t="s">
        <v>254</v>
      </c>
      <c r="D120" s="11" t="s">
        <v>239</v>
      </c>
      <c r="E120" s="11" t="s">
        <v>98</v>
      </c>
      <c r="F120" s="11" t="s">
        <v>223</v>
      </c>
      <c r="G120" s="11" t="s">
        <v>197</v>
      </c>
      <c r="H120" s="11" t="s">
        <v>19</v>
      </c>
      <c r="I120" s="12">
        <f>DATE(2018,9,1)</f>
        <v>43344</v>
      </c>
      <c r="J120" s="12">
        <f>DATE(2018,9,30)</f>
        <v>43373</v>
      </c>
      <c r="K120" s="11">
        <v>20</v>
      </c>
      <c r="L120" s="11" t="s">
        <v>35</v>
      </c>
      <c r="M120" s="11" t="s">
        <v>36</v>
      </c>
      <c r="N120" s="11">
        <v>11</v>
      </c>
      <c r="O120" s="11">
        <v>20</v>
      </c>
      <c r="P120" s="11">
        <v>52</v>
      </c>
      <c r="Q120" s="11" t="s">
        <v>268</v>
      </c>
      <c r="R120" s="11" t="s">
        <v>269</v>
      </c>
      <c r="S120" s="6"/>
    </row>
    <row r="121" spans="1:19" ht="38.25" customHeight="1" x14ac:dyDescent="0.25">
      <c r="A121" s="11" t="s">
        <v>252</v>
      </c>
      <c r="B121" s="11" t="s">
        <v>253</v>
      </c>
      <c r="C121" s="11" t="s">
        <v>254</v>
      </c>
      <c r="D121" s="11" t="s">
        <v>239</v>
      </c>
      <c r="E121" s="11" t="s">
        <v>98</v>
      </c>
      <c r="F121" s="11" t="s">
        <v>223</v>
      </c>
      <c r="G121" s="11" t="s">
        <v>197</v>
      </c>
      <c r="H121" s="11" t="s">
        <v>19</v>
      </c>
      <c r="I121" s="12">
        <f>DATE(2018,10,1)</f>
        <v>43374</v>
      </c>
      <c r="J121" s="12">
        <f>DATE(2018,10,31)</f>
        <v>43404</v>
      </c>
      <c r="K121" s="11">
        <v>20</v>
      </c>
      <c r="L121" s="11" t="s">
        <v>35</v>
      </c>
      <c r="M121" s="11" t="s">
        <v>36</v>
      </c>
      <c r="N121" s="11">
        <v>2</v>
      </c>
      <c r="O121" s="11">
        <v>20</v>
      </c>
      <c r="P121" s="11">
        <v>30</v>
      </c>
      <c r="Q121" s="11" t="s">
        <v>270</v>
      </c>
      <c r="R121" s="11" t="s">
        <v>269</v>
      </c>
      <c r="S121" s="6"/>
    </row>
    <row r="122" spans="1:19" ht="38.25" customHeight="1" x14ac:dyDescent="0.25">
      <c r="A122" s="11" t="s">
        <v>252</v>
      </c>
      <c r="B122" s="11" t="s">
        <v>253</v>
      </c>
      <c r="C122" s="11" t="s">
        <v>254</v>
      </c>
      <c r="D122" s="11" t="s">
        <v>239</v>
      </c>
      <c r="E122" s="11" t="s">
        <v>98</v>
      </c>
      <c r="F122" s="11" t="s">
        <v>223</v>
      </c>
      <c r="G122" s="11" t="s">
        <v>197</v>
      </c>
      <c r="H122" s="11" t="s">
        <v>19</v>
      </c>
      <c r="I122" s="12">
        <f>DATE(2018,11,1)</f>
        <v>43405</v>
      </c>
      <c r="J122" s="12">
        <f>DATE(2018,11,30)</f>
        <v>43434</v>
      </c>
      <c r="K122" s="11">
        <v>20</v>
      </c>
      <c r="L122" s="11" t="s">
        <v>35</v>
      </c>
      <c r="M122" s="11" t="s">
        <v>36</v>
      </c>
      <c r="N122" s="11">
        <v>14</v>
      </c>
      <c r="O122" s="11">
        <v>20</v>
      </c>
      <c r="P122" s="11">
        <v>50</v>
      </c>
      <c r="Q122" s="11" t="s">
        <v>272</v>
      </c>
      <c r="R122" s="11" t="s">
        <v>269</v>
      </c>
      <c r="S122" s="6"/>
    </row>
    <row r="123" spans="1:19" ht="38.25" customHeight="1" x14ac:dyDescent="0.25">
      <c r="A123" s="11" t="s">
        <v>252</v>
      </c>
      <c r="B123" s="11" t="s">
        <v>253</v>
      </c>
      <c r="C123" s="11" t="s">
        <v>254</v>
      </c>
      <c r="D123" s="11" t="s">
        <v>239</v>
      </c>
      <c r="E123" s="11" t="s">
        <v>98</v>
      </c>
      <c r="F123" s="11" t="s">
        <v>223</v>
      </c>
      <c r="G123" s="11" t="s">
        <v>197</v>
      </c>
      <c r="H123" s="11" t="s">
        <v>19</v>
      </c>
      <c r="I123" s="12">
        <f>DATE(2018,12,1)</f>
        <v>43435</v>
      </c>
      <c r="J123" s="12">
        <f>DATE(2018,12,31)</f>
        <v>43465</v>
      </c>
      <c r="K123" s="11">
        <v>20</v>
      </c>
      <c r="L123" s="11" t="s">
        <v>35</v>
      </c>
      <c r="M123" s="11" t="s">
        <v>36</v>
      </c>
      <c r="N123" s="11">
        <v>17</v>
      </c>
      <c r="O123" s="11">
        <v>20</v>
      </c>
      <c r="P123" s="11">
        <v>52</v>
      </c>
      <c r="Q123" s="11" t="s">
        <v>268</v>
      </c>
      <c r="R123" s="11" t="s">
        <v>269</v>
      </c>
      <c r="S123" s="6"/>
    </row>
    <row r="124" spans="1:19" ht="38.25" customHeight="1" x14ac:dyDescent="0.25">
      <c r="A124" s="11" t="s">
        <v>221</v>
      </c>
      <c r="B124" s="11" t="s">
        <v>285</v>
      </c>
      <c r="C124" s="11" t="s">
        <v>222</v>
      </c>
      <c r="D124" s="11" t="s">
        <v>223</v>
      </c>
      <c r="E124" s="11" t="s">
        <v>98</v>
      </c>
      <c r="F124" s="11" t="s">
        <v>223</v>
      </c>
      <c r="G124" s="11" t="s">
        <v>197</v>
      </c>
      <c r="H124" s="11" t="s">
        <v>19</v>
      </c>
      <c r="I124" s="12">
        <f>DATE(2018,1,1)</f>
        <v>43101</v>
      </c>
      <c r="J124" s="12">
        <f>DATE(2018,1,31)</f>
        <v>43131</v>
      </c>
      <c r="K124" s="11">
        <v>20</v>
      </c>
      <c r="L124" s="11" t="s">
        <v>224</v>
      </c>
      <c r="M124" s="11" t="s">
        <v>36</v>
      </c>
      <c r="N124" s="11">
        <v>31</v>
      </c>
      <c r="O124" s="11">
        <v>20</v>
      </c>
      <c r="P124" s="11">
        <v>100</v>
      </c>
      <c r="Q124" s="11" t="s">
        <v>268</v>
      </c>
      <c r="R124" s="11" t="s">
        <v>269</v>
      </c>
      <c r="S124" s="6"/>
    </row>
    <row r="125" spans="1:19" ht="38.25" customHeight="1" x14ac:dyDescent="0.25">
      <c r="A125" s="11" t="s">
        <v>221</v>
      </c>
      <c r="B125" s="11" t="s">
        <v>285</v>
      </c>
      <c r="C125" s="11" t="s">
        <v>222</v>
      </c>
      <c r="D125" s="11" t="s">
        <v>223</v>
      </c>
      <c r="E125" s="11" t="s">
        <v>98</v>
      </c>
      <c r="F125" s="11" t="s">
        <v>223</v>
      </c>
      <c r="G125" s="11" t="s">
        <v>197</v>
      </c>
      <c r="H125" s="11" t="s">
        <v>19</v>
      </c>
      <c r="I125" s="12">
        <f>DATE(2018,2,1)</f>
        <v>43132</v>
      </c>
      <c r="J125" s="12">
        <f>DATE(2018,2,28)</f>
        <v>43159</v>
      </c>
      <c r="K125" s="11">
        <v>20</v>
      </c>
      <c r="L125" s="11" t="s">
        <v>224</v>
      </c>
      <c r="M125" s="11" t="s">
        <v>36</v>
      </c>
      <c r="N125" s="11">
        <v>28</v>
      </c>
      <c r="O125" s="11">
        <v>21</v>
      </c>
      <c r="P125" s="11">
        <v>100</v>
      </c>
      <c r="Q125" s="11" t="s">
        <v>271</v>
      </c>
      <c r="R125" s="11" t="s">
        <v>269</v>
      </c>
      <c r="S125" s="6"/>
    </row>
    <row r="126" spans="1:19" ht="38.25" customHeight="1" x14ac:dyDescent="0.25">
      <c r="A126" s="11" t="s">
        <v>221</v>
      </c>
      <c r="B126" s="11" t="s">
        <v>285</v>
      </c>
      <c r="C126" s="11" t="s">
        <v>222</v>
      </c>
      <c r="D126" s="11" t="s">
        <v>223</v>
      </c>
      <c r="E126" s="11" t="s">
        <v>98</v>
      </c>
      <c r="F126" s="11" t="s">
        <v>223</v>
      </c>
      <c r="G126" s="11" t="s">
        <v>197</v>
      </c>
      <c r="H126" s="11" t="s">
        <v>19</v>
      </c>
      <c r="I126" s="12">
        <f>DATE(2018,3,1)</f>
        <v>43160</v>
      </c>
      <c r="J126" s="12">
        <f>DATE(2018,3,31)</f>
        <v>43190</v>
      </c>
      <c r="K126" s="11">
        <v>20</v>
      </c>
      <c r="L126" s="11" t="s">
        <v>224</v>
      </c>
      <c r="M126" s="11" t="s">
        <v>36</v>
      </c>
      <c r="N126" s="11">
        <v>31</v>
      </c>
      <c r="O126" s="11">
        <v>20</v>
      </c>
      <c r="P126" s="11">
        <v>100</v>
      </c>
      <c r="Q126" s="11" t="s">
        <v>268</v>
      </c>
      <c r="R126" s="11" t="s">
        <v>269</v>
      </c>
      <c r="S126" s="6"/>
    </row>
    <row r="127" spans="1:19" ht="38.25" customHeight="1" x14ac:dyDescent="0.25">
      <c r="A127" s="11" t="s">
        <v>221</v>
      </c>
      <c r="B127" s="11" t="s">
        <v>285</v>
      </c>
      <c r="C127" s="11" t="s">
        <v>222</v>
      </c>
      <c r="D127" s="11" t="s">
        <v>223</v>
      </c>
      <c r="E127" s="11" t="s">
        <v>98</v>
      </c>
      <c r="F127" s="11" t="s">
        <v>223</v>
      </c>
      <c r="G127" s="11" t="s">
        <v>197</v>
      </c>
      <c r="H127" s="11" t="s">
        <v>19</v>
      </c>
      <c r="I127" s="12">
        <f>DATE(2018,4,1)</f>
        <v>43191</v>
      </c>
      <c r="J127" s="12">
        <f>DATE(2018,4,30)</f>
        <v>43220</v>
      </c>
      <c r="K127" s="11">
        <v>20</v>
      </c>
      <c r="L127" s="11" t="s">
        <v>224</v>
      </c>
      <c r="M127" s="11" t="s">
        <v>36</v>
      </c>
      <c r="N127" s="11">
        <v>30</v>
      </c>
      <c r="O127" s="11">
        <v>20</v>
      </c>
      <c r="P127" s="11">
        <v>100</v>
      </c>
      <c r="Q127" s="11" t="s">
        <v>211</v>
      </c>
      <c r="R127" s="11" t="s">
        <v>269</v>
      </c>
      <c r="S127" s="6"/>
    </row>
    <row r="128" spans="1:19" ht="38.25" customHeight="1" x14ac:dyDescent="0.25">
      <c r="A128" s="11" t="s">
        <v>221</v>
      </c>
      <c r="B128" s="11" t="s">
        <v>285</v>
      </c>
      <c r="C128" s="11" t="s">
        <v>222</v>
      </c>
      <c r="D128" s="11" t="s">
        <v>223</v>
      </c>
      <c r="E128" s="11" t="s">
        <v>98</v>
      </c>
      <c r="F128" s="11" t="s">
        <v>223</v>
      </c>
      <c r="G128" s="11" t="s">
        <v>197</v>
      </c>
      <c r="H128" s="11" t="s">
        <v>19</v>
      </c>
      <c r="I128" s="12">
        <f>DATE(2018,5,1)</f>
        <v>43221</v>
      </c>
      <c r="J128" s="12">
        <f>DATE(2018,5,31)</f>
        <v>43251</v>
      </c>
      <c r="K128" s="11">
        <v>20</v>
      </c>
      <c r="L128" s="11" t="s">
        <v>224</v>
      </c>
      <c r="M128" s="11" t="s">
        <v>36</v>
      </c>
      <c r="N128" s="11">
        <v>31</v>
      </c>
      <c r="O128" s="11">
        <v>20</v>
      </c>
      <c r="P128" s="11">
        <v>100</v>
      </c>
      <c r="Q128" s="11" t="s">
        <v>270</v>
      </c>
      <c r="R128" s="11" t="s">
        <v>269</v>
      </c>
      <c r="S128" s="6"/>
    </row>
    <row r="129" spans="1:19" ht="38.25" customHeight="1" x14ac:dyDescent="0.25">
      <c r="A129" s="11" t="s">
        <v>221</v>
      </c>
      <c r="B129" s="11" t="s">
        <v>285</v>
      </c>
      <c r="C129" s="11" t="s">
        <v>222</v>
      </c>
      <c r="D129" s="11" t="s">
        <v>223</v>
      </c>
      <c r="E129" s="11" t="s">
        <v>98</v>
      </c>
      <c r="F129" s="11" t="s">
        <v>223</v>
      </c>
      <c r="G129" s="11" t="s">
        <v>197</v>
      </c>
      <c r="H129" s="11" t="s">
        <v>19</v>
      </c>
      <c r="I129" s="12">
        <f>DATE(2018,7,1)</f>
        <v>43282</v>
      </c>
      <c r="J129" s="12">
        <f>DATE(2018,7,31)</f>
        <v>43312</v>
      </c>
      <c r="K129" s="11">
        <v>20</v>
      </c>
      <c r="L129" s="11" t="s">
        <v>224</v>
      </c>
      <c r="M129" s="11" t="s">
        <v>36</v>
      </c>
      <c r="N129" s="11">
        <v>31</v>
      </c>
      <c r="O129" s="11">
        <v>20</v>
      </c>
      <c r="P129" s="11">
        <v>100</v>
      </c>
      <c r="Q129" s="11" t="s">
        <v>268</v>
      </c>
      <c r="R129" s="11" t="s">
        <v>269</v>
      </c>
      <c r="S129" s="6"/>
    </row>
    <row r="130" spans="1:19" ht="38.25" customHeight="1" x14ac:dyDescent="0.25">
      <c r="A130" s="11" t="s">
        <v>221</v>
      </c>
      <c r="B130" s="11" t="s">
        <v>285</v>
      </c>
      <c r="C130" s="11" t="s">
        <v>222</v>
      </c>
      <c r="D130" s="11" t="s">
        <v>223</v>
      </c>
      <c r="E130" s="11" t="s">
        <v>98</v>
      </c>
      <c r="F130" s="11" t="s">
        <v>223</v>
      </c>
      <c r="G130" s="11" t="s">
        <v>197</v>
      </c>
      <c r="H130" s="11" t="s">
        <v>19</v>
      </c>
      <c r="I130" s="12">
        <f>DATE(2018,9,1)</f>
        <v>43344</v>
      </c>
      <c r="J130" s="12">
        <f>DATE(2018,9,30)</f>
        <v>43373</v>
      </c>
      <c r="K130" s="11">
        <v>20</v>
      </c>
      <c r="L130" s="11" t="s">
        <v>35</v>
      </c>
      <c r="M130" s="11" t="s">
        <v>36</v>
      </c>
      <c r="N130" s="11">
        <v>30</v>
      </c>
      <c r="O130" s="11">
        <v>20</v>
      </c>
      <c r="P130" s="11">
        <v>100</v>
      </c>
      <c r="Q130" s="11" t="s">
        <v>268</v>
      </c>
      <c r="R130" s="11" t="s">
        <v>269</v>
      </c>
      <c r="S130" s="6"/>
    </row>
    <row r="131" spans="1:19" ht="38.25" customHeight="1" x14ac:dyDescent="0.25">
      <c r="A131" s="11" t="s">
        <v>221</v>
      </c>
      <c r="B131" s="11" t="s">
        <v>285</v>
      </c>
      <c r="C131" s="11" t="s">
        <v>222</v>
      </c>
      <c r="D131" s="11" t="s">
        <v>223</v>
      </c>
      <c r="E131" s="11" t="s">
        <v>98</v>
      </c>
      <c r="F131" s="11" t="s">
        <v>223</v>
      </c>
      <c r="G131" s="11" t="s">
        <v>197</v>
      </c>
      <c r="H131" s="11" t="s">
        <v>19</v>
      </c>
      <c r="I131" s="12">
        <f>DATE(2018,10,1)</f>
        <v>43374</v>
      </c>
      <c r="J131" s="12">
        <f>DATE(2018,10,31)</f>
        <v>43404</v>
      </c>
      <c r="K131" s="11">
        <v>20</v>
      </c>
      <c r="L131" s="11" t="s">
        <v>35</v>
      </c>
      <c r="M131" s="11" t="s">
        <v>36</v>
      </c>
      <c r="N131" s="11">
        <v>31</v>
      </c>
      <c r="O131" s="11">
        <v>20</v>
      </c>
      <c r="P131" s="11">
        <v>100</v>
      </c>
      <c r="Q131" s="11" t="s">
        <v>268</v>
      </c>
      <c r="R131" s="11" t="s">
        <v>269</v>
      </c>
      <c r="S131" s="6"/>
    </row>
    <row r="132" spans="1:19" ht="38.25" customHeight="1" x14ac:dyDescent="0.25">
      <c r="A132" s="11" t="s">
        <v>221</v>
      </c>
      <c r="B132" s="11" t="s">
        <v>285</v>
      </c>
      <c r="C132" s="11" t="s">
        <v>222</v>
      </c>
      <c r="D132" s="11" t="s">
        <v>223</v>
      </c>
      <c r="E132" s="11" t="s">
        <v>98</v>
      </c>
      <c r="F132" s="11" t="s">
        <v>223</v>
      </c>
      <c r="G132" s="11" t="s">
        <v>197</v>
      </c>
      <c r="H132" s="11" t="s">
        <v>19</v>
      </c>
      <c r="I132" s="12">
        <f>DATE(2018,11,1)</f>
        <v>43405</v>
      </c>
      <c r="J132" s="12">
        <f>DATE(2018,11,30)</f>
        <v>43434</v>
      </c>
      <c r="K132" s="11">
        <v>20</v>
      </c>
      <c r="L132" s="11" t="s">
        <v>35</v>
      </c>
      <c r="M132" s="11" t="s">
        <v>36</v>
      </c>
      <c r="N132" s="11">
        <v>30</v>
      </c>
      <c r="O132" s="11">
        <v>20</v>
      </c>
      <c r="P132" s="11">
        <v>100</v>
      </c>
      <c r="Q132" s="11" t="s">
        <v>272</v>
      </c>
      <c r="R132" s="11" t="s">
        <v>269</v>
      </c>
      <c r="S132" s="6"/>
    </row>
    <row r="133" spans="1:19" ht="38.25" customHeight="1" x14ac:dyDescent="0.25">
      <c r="A133" s="11" t="s">
        <v>221</v>
      </c>
      <c r="B133" s="11" t="s">
        <v>285</v>
      </c>
      <c r="C133" s="11" t="s">
        <v>222</v>
      </c>
      <c r="D133" s="11" t="s">
        <v>223</v>
      </c>
      <c r="E133" s="11" t="s">
        <v>98</v>
      </c>
      <c r="F133" s="11" t="s">
        <v>223</v>
      </c>
      <c r="G133" s="11" t="s">
        <v>197</v>
      </c>
      <c r="H133" s="11" t="s">
        <v>19</v>
      </c>
      <c r="I133" s="12">
        <f>DATE(2018,12,1)</f>
        <v>43435</v>
      </c>
      <c r="J133" s="12">
        <f>DATE(2018,12,31)</f>
        <v>43465</v>
      </c>
      <c r="K133" s="11">
        <v>20</v>
      </c>
      <c r="L133" s="11" t="s">
        <v>35</v>
      </c>
      <c r="M133" s="11" t="s">
        <v>36</v>
      </c>
      <c r="N133" s="11">
        <v>31</v>
      </c>
      <c r="O133" s="11">
        <v>20</v>
      </c>
      <c r="P133" s="11">
        <v>100</v>
      </c>
      <c r="Q133" s="11" t="s">
        <v>272</v>
      </c>
      <c r="R133" s="11" t="s">
        <v>269</v>
      </c>
      <c r="S133" s="6"/>
    </row>
    <row r="134" spans="1:19" ht="38.25" customHeight="1" x14ac:dyDescent="0.25">
      <c r="A134" s="11" t="s">
        <v>221</v>
      </c>
      <c r="B134" s="11" t="s">
        <v>285</v>
      </c>
      <c r="C134" s="11" t="s">
        <v>222</v>
      </c>
      <c r="D134" s="11" t="s">
        <v>223</v>
      </c>
      <c r="E134" s="11" t="s">
        <v>98</v>
      </c>
      <c r="F134" s="11" t="s">
        <v>223</v>
      </c>
      <c r="G134" s="11" t="s">
        <v>197</v>
      </c>
      <c r="H134" s="11" t="s">
        <v>19</v>
      </c>
      <c r="I134" s="12">
        <f>DATE(2018,6,1)</f>
        <v>43252</v>
      </c>
      <c r="J134" s="12">
        <f>DATE(2018,6,30)</f>
        <v>43281</v>
      </c>
      <c r="K134" s="11">
        <v>20</v>
      </c>
      <c r="L134" s="11" t="s">
        <v>35</v>
      </c>
      <c r="M134" s="11" t="s">
        <v>36</v>
      </c>
      <c r="N134" s="11">
        <v>30</v>
      </c>
      <c r="O134" s="11">
        <v>20</v>
      </c>
      <c r="P134" s="11">
        <v>100</v>
      </c>
      <c r="Q134" s="11" t="s">
        <v>211</v>
      </c>
      <c r="R134" s="11" t="s">
        <v>269</v>
      </c>
      <c r="S134" s="6"/>
    </row>
    <row r="135" spans="1:19" ht="38.25" customHeight="1" x14ac:dyDescent="0.25">
      <c r="A135" s="11" t="s">
        <v>221</v>
      </c>
      <c r="B135" s="11" t="s">
        <v>285</v>
      </c>
      <c r="C135" s="11" t="s">
        <v>222</v>
      </c>
      <c r="D135" s="11" t="s">
        <v>223</v>
      </c>
      <c r="E135" s="11" t="s">
        <v>98</v>
      </c>
      <c r="F135" s="11" t="s">
        <v>223</v>
      </c>
      <c r="G135" s="11" t="s">
        <v>197</v>
      </c>
      <c r="H135" s="11" t="s">
        <v>19</v>
      </c>
      <c r="I135" s="12">
        <f>DATE(2018,8,1)</f>
        <v>43313</v>
      </c>
      <c r="J135" s="12">
        <f>DATE(2018,8,31)</f>
        <v>43343</v>
      </c>
      <c r="K135" s="11">
        <v>20</v>
      </c>
      <c r="L135" s="11" t="s">
        <v>35</v>
      </c>
      <c r="M135" s="11" t="s">
        <v>36</v>
      </c>
      <c r="N135" s="11">
        <v>31</v>
      </c>
      <c r="O135" s="11">
        <v>20</v>
      </c>
      <c r="P135" s="11">
        <v>100</v>
      </c>
      <c r="Q135" s="11" t="s">
        <v>268</v>
      </c>
      <c r="R135" s="11" t="s">
        <v>269</v>
      </c>
      <c r="S135" s="6"/>
    </row>
    <row r="136" spans="1:19" ht="38.25" customHeight="1" x14ac:dyDescent="0.25">
      <c r="A136" s="11" t="s">
        <v>236</v>
      </c>
      <c r="B136" s="11" t="s">
        <v>237</v>
      </c>
      <c r="C136" s="11" t="s">
        <v>238</v>
      </c>
      <c r="D136" s="11" t="s">
        <v>239</v>
      </c>
      <c r="E136" s="11" t="s">
        <v>284</v>
      </c>
      <c r="F136" s="11" t="s">
        <v>223</v>
      </c>
      <c r="G136" s="11" t="s">
        <v>197</v>
      </c>
      <c r="H136" s="11" t="s">
        <v>19</v>
      </c>
      <c r="I136" s="12">
        <f>DATE(2018,1,29)</f>
        <v>43129</v>
      </c>
      <c r="J136" s="12">
        <f>DATE(2018,1,29)</f>
        <v>43129</v>
      </c>
      <c r="K136" s="11">
        <v>20</v>
      </c>
      <c r="L136" s="11" t="s">
        <v>35</v>
      </c>
      <c r="M136" s="11" t="s">
        <v>36</v>
      </c>
      <c r="N136" s="11">
        <v>1</v>
      </c>
      <c r="O136" s="11">
        <v>21</v>
      </c>
      <c r="P136" s="11">
        <v>90</v>
      </c>
      <c r="Q136" s="11" t="s">
        <v>38</v>
      </c>
      <c r="R136" s="11" t="s">
        <v>34</v>
      </c>
      <c r="S136" s="6"/>
    </row>
    <row r="137" spans="1:19" ht="38.25" customHeight="1" x14ac:dyDescent="0.25">
      <c r="A137" s="11" t="s">
        <v>236</v>
      </c>
      <c r="B137" s="11" t="s">
        <v>237</v>
      </c>
      <c r="C137" s="11" t="s">
        <v>238</v>
      </c>
      <c r="D137" s="11" t="s">
        <v>239</v>
      </c>
      <c r="E137" s="11" t="s">
        <v>284</v>
      </c>
      <c r="F137" s="11" t="s">
        <v>223</v>
      </c>
      <c r="G137" s="11" t="s">
        <v>197</v>
      </c>
      <c r="H137" s="11" t="s">
        <v>19</v>
      </c>
      <c r="I137" s="12">
        <f>DATE(2018,9,18)</f>
        <v>43361</v>
      </c>
      <c r="J137" s="12">
        <f>DATE(2018,9,18)</f>
        <v>43361</v>
      </c>
      <c r="K137" s="11">
        <v>20</v>
      </c>
      <c r="L137" s="11" t="s">
        <v>35</v>
      </c>
      <c r="M137" s="11" t="s">
        <v>36</v>
      </c>
      <c r="N137" s="11">
        <v>2</v>
      </c>
      <c r="O137" s="11">
        <v>45</v>
      </c>
      <c r="P137" s="11">
        <v>80</v>
      </c>
      <c r="Q137" s="11" t="s">
        <v>38</v>
      </c>
      <c r="R137" s="11" t="s">
        <v>34</v>
      </c>
      <c r="S137" s="6"/>
    </row>
    <row r="138" spans="1:19" ht="38.25" customHeight="1" x14ac:dyDescent="0.25">
      <c r="A138" s="11" t="s">
        <v>54</v>
      </c>
      <c r="B138" s="11" t="s">
        <v>226</v>
      </c>
      <c r="C138" s="11" t="s">
        <v>227</v>
      </c>
      <c r="D138" s="11" t="s">
        <v>223</v>
      </c>
      <c r="E138" s="11" t="s">
        <v>45</v>
      </c>
      <c r="F138" s="11" t="s">
        <v>223</v>
      </c>
      <c r="G138" s="11" t="s">
        <v>197</v>
      </c>
      <c r="H138" s="11" t="s">
        <v>19</v>
      </c>
      <c r="I138" s="12">
        <f>DATE(2018,1,1)</f>
        <v>43101</v>
      </c>
      <c r="J138" s="12">
        <f>DATE(2018,1,31)</f>
        <v>43131</v>
      </c>
      <c r="K138" s="11">
        <v>20</v>
      </c>
      <c r="L138" s="11" t="s">
        <v>224</v>
      </c>
      <c r="M138" s="11" t="s">
        <v>36</v>
      </c>
      <c r="N138" s="11">
        <v>2</v>
      </c>
      <c r="O138" s="11">
        <v>20</v>
      </c>
      <c r="P138" s="11">
        <v>79.03</v>
      </c>
      <c r="Q138" s="11" t="s">
        <v>41</v>
      </c>
      <c r="R138" s="11" t="s">
        <v>20</v>
      </c>
      <c r="S138" s="6"/>
    </row>
    <row r="139" spans="1:19" ht="38.25" customHeight="1" x14ac:dyDescent="0.25">
      <c r="A139" s="11" t="s">
        <v>54</v>
      </c>
      <c r="B139" s="11" t="s">
        <v>226</v>
      </c>
      <c r="C139" s="11" t="s">
        <v>227</v>
      </c>
      <c r="D139" s="11" t="s">
        <v>223</v>
      </c>
      <c r="E139" s="11" t="s">
        <v>45</v>
      </c>
      <c r="F139" s="11" t="s">
        <v>223</v>
      </c>
      <c r="G139" s="11" t="s">
        <v>197</v>
      </c>
      <c r="H139" s="11" t="s">
        <v>19</v>
      </c>
      <c r="I139" s="12">
        <f>DATE(2018,2,1)</f>
        <v>43132</v>
      </c>
      <c r="J139" s="12">
        <f>DATE(2018,2,28)</f>
        <v>43159</v>
      </c>
      <c r="K139" s="11">
        <v>20</v>
      </c>
      <c r="L139" s="11" t="s">
        <v>224</v>
      </c>
      <c r="M139" s="11" t="s">
        <v>36</v>
      </c>
      <c r="N139" s="11">
        <v>1</v>
      </c>
      <c r="O139" s="11">
        <v>20</v>
      </c>
      <c r="P139" s="11">
        <v>23.94</v>
      </c>
      <c r="Q139" s="11" t="s">
        <v>264</v>
      </c>
      <c r="R139" s="11" t="s">
        <v>20</v>
      </c>
      <c r="S139" s="6"/>
    </row>
    <row r="140" spans="1:19" ht="38.25" customHeight="1" x14ac:dyDescent="0.25">
      <c r="A140" s="11" t="s">
        <v>54</v>
      </c>
      <c r="B140" s="11" t="s">
        <v>226</v>
      </c>
      <c r="C140" s="11" t="s">
        <v>227</v>
      </c>
      <c r="D140" s="11" t="s">
        <v>223</v>
      </c>
      <c r="E140" s="11" t="s">
        <v>45</v>
      </c>
      <c r="F140" s="11" t="s">
        <v>223</v>
      </c>
      <c r="G140" s="11" t="s">
        <v>197</v>
      </c>
      <c r="H140" s="11" t="s">
        <v>19</v>
      </c>
      <c r="I140" s="12">
        <f>DATE(2018,3,1)</f>
        <v>43160</v>
      </c>
      <c r="J140" s="12">
        <f>DATE(2018,3,31)</f>
        <v>43190</v>
      </c>
      <c r="K140" s="11">
        <v>20</v>
      </c>
      <c r="L140" s="11" t="s">
        <v>224</v>
      </c>
      <c r="M140" s="11" t="s">
        <v>36</v>
      </c>
      <c r="N140" s="11">
        <v>1</v>
      </c>
      <c r="O140" s="11">
        <v>20</v>
      </c>
      <c r="P140" s="11">
        <v>31.95</v>
      </c>
      <c r="Q140" s="11" t="s">
        <v>38</v>
      </c>
      <c r="R140" s="11" t="s">
        <v>20</v>
      </c>
      <c r="S140" s="6"/>
    </row>
    <row r="141" spans="1:19" ht="38.25" customHeight="1" x14ac:dyDescent="0.25">
      <c r="A141" s="11" t="s">
        <v>54</v>
      </c>
      <c r="B141" s="11" t="s">
        <v>226</v>
      </c>
      <c r="C141" s="11" t="s">
        <v>227</v>
      </c>
      <c r="D141" s="11" t="s">
        <v>223</v>
      </c>
      <c r="E141" s="11" t="s">
        <v>45</v>
      </c>
      <c r="F141" s="11" t="s">
        <v>223</v>
      </c>
      <c r="G141" s="11" t="s">
        <v>197</v>
      </c>
      <c r="H141" s="11" t="s">
        <v>19</v>
      </c>
      <c r="I141" s="12">
        <f>DATE(2018,3,1)</f>
        <v>43160</v>
      </c>
      <c r="J141" s="12">
        <f>DATE(2018,3,31)</f>
        <v>43190</v>
      </c>
      <c r="K141" s="11">
        <v>20</v>
      </c>
      <c r="L141" s="11" t="s">
        <v>35</v>
      </c>
      <c r="M141" s="11" t="s">
        <v>36</v>
      </c>
      <c r="N141" s="11">
        <v>1</v>
      </c>
      <c r="O141" s="11">
        <v>20</v>
      </c>
      <c r="P141" s="11">
        <v>40.090000000000003</v>
      </c>
      <c r="Q141" s="11" t="s">
        <v>38</v>
      </c>
      <c r="R141" s="11" t="s">
        <v>34</v>
      </c>
      <c r="S141" s="6"/>
    </row>
    <row r="142" spans="1:19" ht="38.25" customHeight="1" x14ac:dyDescent="0.25">
      <c r="A142" s="11" t="s">
        <v>54</v>
      </c>
      <c r="B142" s="11" t="s">
        <v>226</v>
      </c>
      <c r="C142" s="11" t="s">
        <v>227</v>
      </c>
      <c r="D142" s="11" t="s">
        <v>223</v>
      </c>
      <c r="E142" s="11" t="s">
        <v>45</v>
      </c>
      <c r="F142" s="11" t="s">
        <v>223</v>
      </c>
      <c r="G142" s="11" t="s">
        <v>197</v>
      </c>
      <c r="H142" s="11" t="s">
        <v>19</v>
      </c>
      <c r="I142" s="12">
        <f>DATE(2018,4,1)</f>
        <v>43191</v>
      </c>
      <c r="J142" s="12">
        <f>DATE(2018,4,30)</f>
        <v>43220</v>
      </c>
      <c r="K142" s="11">
        <v>20</v>
      </c>
      <c r="L142" s="11" t="s">
        <v>35</v>
      </c>
      <c r="M142" s="11" t="s">
        <v>36</v>
      </c>
      <c r="N142" s="11">
        <v>7</v>
      </c>
      <c r="O142" s="11">
        <v>20</v>
      </c>
      <c r="P142" s="11">
        <v>101.1</v>
      </c>
      <c r="Q142" s="11" t="s">
        <v>38</v>
      </c>
      <c r="R142" s="11" t="s">
        <v>20</v>
      </c>
      <c r="S142" s="6"/>
    </row>
    <row r="143" spans="1:19" ht="38.25" customHeight="1" x14ac:dyDescent="0.25">
      <c r="A143" s="11" t="s">
        <v>54</v>
      </c>
      <c r="B143" s="11" t="s">
        <v>226</v>
      </c>
      <c r="C143" s="11" t="s">
        <v>227</v>
      </c>
      <c r="D143" s="11" t="s">
        <v>223</v>
      </c>
      <c r="E143" s="11" t="s">
        <v>45</v>
      </c>
      <c r="F143" s="11" t="s">
        <v>223</v>
      </c>
      <c r="G143" s="11" t="s">
        <v>197</v>
      </c>
      <c r="H143" s="11" t="s">
        <v>19</v>
      </c>
      <c r="I143" s="12">
        <f>DATE(2018,5,1)</f>
        <v>43221</v>
      </c>
      <c r="J143" s="12">
        <f>DATE(2018,5,31)</f>
        <v>43251</v>
      </c>
      <c r="K143" s="11">
        <v>20</v>
      </c>
      <c r="L143" s="11" t="s">
        <v>224</v>
      </c>
      <c r="M143" s="11" t="s">
        <v>36</v>
      </c>
      <c r="N143" s="11">
        <v>6</v>
      </c>
      <c r="O143" s="11">
        <v>20</v>
      </c>
      <c r="P143" s="11">
        <v>88.15</v>
      </c>
      <c r="Q143" s="11" t="s">
        <v>204</v>
      </c>
      <c r="R143" s="11" t="s">
        <v>20</v>
      </c>
      <c r="S143" s="6"/>
    </row>
    <row r="144" spans="1:19" ht="38.25" customHeight="1" x14ac:dyDescent="0.25">
      <c r="A144" s="11" t="s">
        <v>54</v>
      </c>
      <c r="B144" s="11" t="s">
        <v>226</v>
      </c>
      <c r="C144" s="11" t="s">
        <v>227</v>
      </c>
      <c r="D144" s="11" t="s">
        <v>223</v>
      </c>
      <c r="E144" s="11" t="s">
        <v>45</v>
      </c>
      <c r="F144" s="11" t="s">
        <v>223</v>
      </c>
      <c r="G144" s="11" t="s">
        <v>197</v>
      </c>
      <c r="H144" s="11" t="s">
        <v>19</v>
      </c>
      <c r="I144" s="12">
        <f>DATE(2018,7,1)</f>
        <v>43282</v>
      </c>
      <c r="J144" s="12">
        <f>DATE(2018,7,31)</f>
        <v>43312</v>
      </c>
      <c r="K144" s="11">
        <v>20</v>
      </c>
      <c r="L144" s="11" t="s">
        <v>224</v>
      </c>
      <c r="M144" s="11" t="s">
        <v>36</v>
      </c>
      <c r="N144" s="11">
        <v>3</v>
      </c>
      <c r="O144" s="11">
        <v>20</v>
      </c>
      <c r="P144" s="11">
        <v>66.400000000000006</v>
      </c>
      <c r="Q144" s="11" t="s">
        <v>38</v>
      </c>
      <c r="R144" s="11" t="s">
        <v>20</v>
      </c>
      <c r="S144" s="6"/>
    </row>
    <row r="145" spans="1:19" ht="38.25" customHeight="1" x14ac:dyDescent="0.25">
      <c r="A145" s="11" t="s">
        <v>54</v>
      </c>
      <c r="B145" s="11" t="s">
        <v>226</v>
      </c>
      <c r="C145" s="11" t="s">
        <v>227</v>
      </c>
      <c r="D145" s="11" t="s">
        <v>223</v>
      </c>
      <c r="E145" s="11" t="s">
        <v>45</v>
      </c>
      <c r="F145" s="11" t="s">
        <v>223</v>
      </c>
      <c r="G145" s="11" t="s">
        <v>197</v>
      </c>
      <c r="H145" s="11" t="s">
        <v>19</v>
      </c>
      <c r="I145" s="12">
        <f>DATE(2018,8,1)</f>
        <v>43313</v>
      </c>
      <c r="J145" s="12">
        <f>DATE(2018,8,31)</f>
        <v>43343</v>
      </c>
      <c r="K145" s="11">
        <v>20</v>
      </c>
      <c r="L145" s="11" t="s">
        <v>224</v>
      </c>
      <c r="M145" s="11" t="s">
        <v>36</v>
      </c>
      <c r="N145" s="11">
        <v>1</v>
      </c>
      <c r="O145" s="11">
        <v>20</v>
      </c>
      <c r="P145" s="11">
        <v>70.13</v>
      </c>
      <c r="Q145" s="11" t="s">
        <v>38</v>
      </c>
      <c r="R145" s="11" t="s">
        <v>20</v>
      </c>
      <c r="S145" s="6"/>
    </row>
    <row r="146" spans="1:19" ht="38.25" customHeight="1" x14ac:dyDescent="0.25">
      <c r="A146" s="11" t="s">
        <v>54</v>
      </c>
      <c r="B146" s="11" t="s">
        <v>226</v>
      </c>
      <c r="C146" s="11" t="s">
        <v>227</v>
      </c>
      <c r="D146" s="11" t="s">
        <v>223</v>
      </c>
      <c r="E146" s="11" t="s">
        <v>45</v>
      </c>
      <c r="F146" s="11" t="s">
        <v>223</v>
      </c>
      <c r="G146" s="11" t="s">
        <v>197</v>
      </c>
      <c r="H146" s="11" t="s">
        <v>19</v>
      </c>
      <c r="I146" s="12">
        <f>DATE(2018,9,1)</f>
        <v>43344</v>
      </c>
      <c r="J146" s="12">
        <f>DATE(2018,9,30)</f>
        <v>43373</v>
      </c>
      <c r="K146" s="11">
        <v>20</v>
      </c>
      <c r="L146" s="11" t="s">
        <v>224</v>
      </c>
      <c r="M146" s="11" t="s">
        <v>36</v>
      </c>
      <c r="N146" s="11">
        <v>3</v>
      </c>
      <c r="O146" s="11">
        <v>20</v>
      </c>
      <c r="P146" s="11">
        <v>92.71</v>
      </c>
      <c r="Q146" s="11" t="s">
        <v>38</v>
      </c>
      <c r="R146" s="11" t="s">
        <v>20</v>
      </c>
      <c r="S146" s="6"/>
    </row>
    <row r="147" spans="1:19" ht="38.25" customHeight="1" x14ac:dyDescent="0.25">
      <c r="A147" s="11" t="s">
        <v>54</v>
      </c>
      <c r="B147" s="11" t="s">
        <v>226</v>
      </c>
      <c r="C147" s="11" t="s">
        <v>227</v>
      </c>
      <c r="D147" s="11" t="s">
        <v>223</v>
      </c>
      <c r="E147" s="11" t="s">
        <v>45</v>
      </c>
      <c r="F147" s="11" t="s">
        <v>223</v>
      </c>
      <c r="G147" s="11" t="s">
        <v>197</v>
      </c>
      <c r="H147" s="11" t="s">
        <v>19</v>
      </c>
      <c r="I147" s="12">
        <f>DATE(2018,10,1)</f>
        <v>43374</v>
      </c>
      <c r="J147" s="12">
        <f>DATE(2018,10,31)</f>
        <v>43404</v>
      </c>
      <c r="K147" s="11">
        <v>20</v>
      </c>
      <c r="L147" s="11" t="s">
        <v>224</v>
      </c>
      <c r="M147" s="11" t="s">
        <v>36</v>
      </c>
      <c r="N147" s="11">
        <v>1</v>
      </c>
      <c r="O147" s="11">
        <v>20</v>
      </c>
      <c r="P147" s="11">
        <v>74.52</v>
      </c>
      <c r="Q147" s="11" t="s">
        <v>38</v>
      </c>
      <c r="R147" s="11" t="s">
        <v>20</v>
      </c>
      <c r="S147" s="6"/>
    </row>
    <row r="148" spans="1:19" ht="38.25" customHeight="1" x14ac:dyDescent="0.25">
      <c r="A148" s="11" t="s">
        <v>54</v>
      </c>
      <c r="B148" s="11" t="s">
        <v>226</v>
      </c>
      <c r="C148" s="11" t="s">
        <v>227</v>
      </c>
      <c r="D148" s="11" t="s">
        <v>223</v>
      </c>
      <c r="E148" s="11" t="s">
        <v>45</v>
      </c>
      <c r="F148" s="11" t="s">
        <v>223</v>
      </c>
      <c r="G148" s="11" t="s">
        <v>197</v>
      </c>
      <c r="H148" s="11" t="s">
        <v>19</v>
      </c>
      <c r="I148" s="12">
        <f>DATE(2018,11,1)</f>
        <v>43405</v>
      </c>
      <c r="J148" s="12">
        <f>DATE(2018,11,30)</f>
        <v>43434</v>
      </c>
      <c r="K148" s="11">
        <v>20</v>
      </c>
      <c r="L148" s="11" t="s">
        <v>224</v>
      </c>
      <c r="M148" s="11" t="s">
        <v>36</v>
      </c>
      <c r="N148" s="11">
        <v>2</v>
      </c>
      <c r="O148" s="11">
        <v>20</v>
      </c>
      <c r="P148" s="11">
        <v>92.1</v>
      </c>
      <c r="Q148" s="11" t="s">
        <v>264</v>
      </c>
      <c r="R148" s="11" t="s">
        <v>20</v>
      </c>
      <c r="S148" s="6"/>
    </row>
    <row r="149" spans="1:19" ht="38.25" customHeight="1" x14ac:dyDescent="0.25">
      <c r="A149" s="11" t="s">
        <v>54</v>
      </c>
      <c r="B149" s="11" t="s">
        <v>226</v>
      </c>
      <c r="C149" s="11" t="s">
        <v>227</v>
      </c>
      <c r="D149" s="11" t="s">
        <v>223</v>
      </c>
      <c r="E149" s="11" t="s">
        <v>45</v>
      </c>
      <c r="F149" s="11" t="s">
        <v>223</v>
      </c>
      <c r="G149" s="11" t="s">
        <v>197</v>
      </c>
      <c r="H149" s="11" t="s">
        <v>19</v>
      </c>
      <c r="I149" s="12">
        <f>DATE(2018,12,1)</f>
        <v>43435</v>
      </c>
      <c r="J149" s="12">
        <f>DATE(2018,12,31)</f>
        <v>43465</v>
      </c>
      <c r="K149" s="11">
        <v>20</v>
      </c>
      <c r="L149" s="11" t="s">
        <v>224</v>
      </c>
      <c r="M149" s="11" t="s">
        <v>36</v>
      </c>
      <c r="N149" s="11">
        <v>3</v>
      </c>
      <c r="O149" s="11">
        <v>20</v>
      </c>
      <c r="P149" s="11">
        <v>95.9</v>
      </c>
      <c r="Q149" s="11" t="s">
        <v>38</v>
      </c>
      <c r="R149" s="11" t="s">
        <v>20</v>
      </c>
      <c r="S149" s="6"/>
    </row>
    <row r="150" spans="1:19" ht="38.25" customHeight="1" x14ac:dyDescent="0.25">
      <c r="A150" s="11" t="s">
        <v>231</v>
      </c>
      <c r="B150" s="11" t="s">
        <v>232</v>
      </c>
      <c r="C150" s="11" t="s">
        <v>233</v>
      </c>
      <c r="D150" s="11" t="s">
        <v>234</v>
      </c>
      <c r="E150" s="11" t="s">
        <v>28</v>
      </c>
      <c r="F150" s="11" t="s">
        <v>225</v>
      </c>
      <c r="G150" s="11" t="s">
        <v>213</v>
      </c>
      <c r="H150" s="11" t="s">
        <v>259</v>
      </c>
      <c r="I150" s="12">
        <v>43101</v>
      </c>
      <c r="J150" s="12">
        <v>43465</v>
      </c>
      <c r="K150" s="11">
        <v>30</v>
      </c>
      <c r="L150" s="11" t="s">
        <v>235</v>
      </c>
      <c r="M150" s="11" t="s">
        <v>33</v>
      </c>
      <c r="N150" s="11">
        <v>1</v>
      </c>
      <c r="O150" s="11">
        <v>41.3</v>
      </c>
      <c r="P150" s="11">
        <v>41.3</v>
      </c>
      <c r="Q150" s="11" t="s">
        <v>260</v>
      </c>
      <c r="R150" s="11" t="s">
        <v>29</v>
      </c>
      <c r="S150" s="6" t="s">
        <v>294</v>
      </c>
    </row>
    <row r="151" spans="1:19" ht="38.25" customHeight="1" x14ac:dyDescent="0.25">
      <c r="A151" s="11" t="s">
        <v>257</v>
      </c>
      <c r="B151" s="11" t="s">
        <v>281</v>
      </c>
      <c r="C151" s="11" t="s">
        <v>258</v>
      </c>
      <c r="D151" s="11" t="s">
        <v>230</v>
      </c>
      <c r="E151" s="11" t="s">
        <v>45</v>
      </c>
      <c r="F151" s="11" t="s">
        <v>225</v>
      </c>
      <c r="G151" s="11" t="s">
        <v>62</v>
      </c>
      <c r="H151" s="11" t="s">
        <v>19</v>
      </c>
      <c r="I151" s="12">
        <f>DATE(2018,5,2)</f>
        <v>43222</v>
      </c>
      <c r="J151" s="12">
        <f>DATE(2018,5,2)</f>
        <v>43222</v>
      </c>
      <c r="K151" s="11">
        <v>120</v>
      </c>
      <c r="L151" s="11" t="s">
        <v>32</v>
      </c>
      <c r="M151" s="11" t="s">
        <v>39</v>
      </c>
      <c r="N151" s="11">
        <v>1</v>
      </c>
      <c r="O151" s="11">
        <v>154.22999999999999</v>
      </c>
      <c r="P151" s="11">
        <v>154.22999999999999</v>
      </c>
      <c r="Q151" s="11" t="s">
        <v>283</v>
      </c>
      <c r="R151" s="11" t="s">
        <v>42</v>
      </c>
      <c r="S151" s="6"/>
    </row>
    <row r="152" spans="1:19" ht="38.25" customHeight="1" x14ac:dyDescent="0.25">
      <c r="A152" s="11" t="s">
        <v>257</v>
      </c>
      <c r="B152" s="11" t="s">
        <v>281</v>
      </c>
      <c r="C152" s="11" t="s">
        <v>258</v>
      </c>
      <c r="D152" s="11" t="s">
        <v>230</v>
      </c>
      <c r="E152" s="11" t="s">
        <v>45</v>
      </c>
      <c r="F152" s="11" t="s">
        <v>225</v>
      </c>
      <c r="G152" s="11" t="s">
        <v>62</v>
      </c>
      <c r="H152" s="11" t="s">
        <v>19</v>
      </c>
      <c r="I152" s="12">
        <f>DATE(2018,6,1)</f>
        <v>43252</v>
      </c>
      <c r="J152" s="12">
        <f>DATE(2018,6,13)</f>
        <v>43264</v>
      </c>
      <c r="K152" s="11">
        <v>120</v>
      </c>
      <c r="L152" s="11" t="s">
        <v>32</v>
      </c>
      <c r="M152" s="11" t="s">
        <v>39</v>
      </c>
      <c r="N152" s="11">
        <v>2</v>
      </c>
      <c r="O152" s="11">
        <v>122.11</v>
      </c>
      <c r="P152" s="11">
        <v>130.44</v>
      </c>
      <c r="Q152" s="11" t="s">
        <v>283</v>
      </c>
      <c r="R152" s="11" t="s">
        <v>42</v>
      </c>
      <c r="S152" s="6"/>
    </row>
    <row r="153" spans="1:19" ht="38.25" customHeight="1" x14ac:dyDescent="0.25">
      <c r="A153" s="11" t="s">
        <v>228</v>
      </c>
      <c r="B153" s="11" t="s">
        <v>228</v>
      </c>
      <c r="C153" s="11" t="s">
        <v>229</v>
      </c>
      <c r="D153" s="11" t="s">
        <v>230</v>
      </c>
      <c r="E153" s="11" t="s">
        <v>18</v>
      </c>
      <c r="F153" s="11" t="s">
        <v>225</v>
      </c>
      <c r="G153" s="11" t="s">
        <v>289</v>
      </c>
      <c r="H153" s="11" t="s">
        <v>19</v>
      </c>
      <c r="I153" s="12">
        <v>43271</v>
      </c>
      <c r="J153" s="12">
        <v>43271</v>
      </c>
      <c r="K153" s="11">
        <v>7</v>
      </c>
      <c r="L153" s="11" t="s">
        <v>235</v>
      </c>
      <c r="M153" s="11" t="s">
        <v>290</v>
      </c>
      <c r="N153" s="11">
        <v>1</v>
      </c>
      <c r="O153" s="11">
        <v>7.82</v>
      </c>
      <c r="P153" s="11">
        <v>7.82</v>
      </c>
      <c r="Q153" s="11" t="s">
        <v>37</v>
      </c>
      <c r="R153" s="11" t="s">
        <v>291</v>
      </c>
      <c r="S153" s="6" t="s">
        <v>294</v>
      </c>
    </row>
    <row r="154" spans="1:19" ht="38.25" customHeight="1" x14ac:dyDescent="0.25">
      <c r="A154" s="11" t="s">
        <v>228</v>
      </c>
      <c r="B154" s="11" t="s">
        <v>228</v>
      </c>
      <c r="C154" s="11" t="s">
        <v>229</v>
      </c>
      <c r="D154" s="11" t="s">
        <v>230</v>
      </c>
      <c r="E154" s="11" t="s">
        <v>18</v>
      </c>
      <c r="F154" s="11" t="s">
        <v>225</v>
      </c>
      <c r="G154" s="11" t="s">
        <v>289</v>
      </c>
      <c r="H154" s="11" t="s">
        <v>19</v>
      </c>
      <c r="I154" s="12">
        <v>43408</v>
      </c>
      <c r="J154" s="12">
        <v>43409</v>
      </c>
      <c r="K154" s="11">
        <v>7</v>
      </c>
      <c r="L154" s="11" t="s">
        <v>235</v>
      </c>
      <c r="M154" s="11" t="s">
        <v>290</v>
      </c>
      <c r="N154" s="11">
        <v>1</v>
      </c>
      <c r="O154" s="11">
        <v>20.63</v>
      </c>
      <c r="P154" s="11">
        <v>20.63</v>
      </c>
      <c r="Q154" s="11" t="s">
        <v>37</v>
      </c>
      <c r="R154" s="11" t="s">
        <v>291</v>
      </c>
      <c r="S154" s="6" t="s">
        <v>294</v>
      </c>
    </row>
    <row r="155" spans="1:19" ht="38.25" customHeight="1" x14ac:dyDescent="0.25">
      <c r="A155" s="8" t="s">
        <v>228</v>
      </c>
      <c r="B155" s="8" t="s">
        <v>228</v>
      </c>
      <c r="C155" s="8" t="s">
        <v>229</v>
      </c>
      <c r="D155" s="8" t="s">
        <v>230</v>
      </c>
      <c r="E155" s="8" t="s">
        <v>18</v>
      </c>
      <c r="F155" s="8" t="s">
        <v>225</v>
      </c>
      <c r="G155" s="8" t="s">
        <v>289</v>
      </c>
      <c r="H155" s="8" t="s">
        <v>19</v>
      </c>
      <c r="I155" s="19">
        <v>43414</v>
      </c>
      <c r="J155" s="19">
        <v>43414</v>
      </c>
      <c r="K155" s="8">
        <v>7</v>
      </c>
      <c r="L155" s="8" t="s">
        <v>235</v>
      </c>
      <c r="M155" s="8" t="s">
        <v>290</v>
      </c>
      <c r="N155" s="8">
        <v>1</v>
      </c>
      <c r="O155" s="8">
        <v>15.51</v>
      </c>
      <c r="P155" s="8">
        <v>15.51</v>
      </c>
      <c r="Q155" s="8" t="s">
        <v>37</v>
      </c>
      <c r="R155" s="8" t="s">
        <v>291</v>
      </c>
      <c r="S155" s="4" t="s">
        <v>294</v>
      </c>
    </row>
    <row r="157" spans="1:19" ht="38.25" customHeight="1" x14ac:dyDescent="0.25">
      <c r="A157" s="20" t="s">
        <v>295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2018_Air_Emissions_All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2019-12-10T16:29:37Z</dcterms:created>
  <dcterms:modified xsi:type="dcterms:W3CDTF">2019-12-10T16:29:39Z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William.Day@ontario.ca</vt:lpwstr>
  </property>
  <property fmtid="{D5CDD505-2E9C-101B-9397-08002B2CF9AE}" pid="5" name="MSIP_Label_034a106e-6316-442c-ad35-738afd673d2b_SetDate">
    <vt:lpwstr>2019-12-10T16:29:39.2087671Z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bb8f2190-6ab8-434f-9950-622625b68a83</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